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myfiles\jj695\dos\Postdoc at Bath\Experiment\Water filtration\New resultsw with new PVDF(534k)\Set 3\"/>
    </mc:Choice>
  </mc:AlternateContent>
  <xr:revisionPtr revIDLastSave="0" documentId="13_ncr:1_{F92D1498-8DF8-4ED5-A2C8-EEEA626E7566}" xr6:coauthVersionLast="44" xr6:coauthVersionMax="44" xr10:uidLastSave="{00000000-0000-0000-0000-000000000000}"/>
  <bookViews>
    <workbookView xWindow="28680" yWindow="1995" windowWidth="25440" windowHeight="15390" xr2:uid="{00000000-000D-0000-FFFF-FFFF00000000}"/>
  </bookViews>
  <sheets>
    <sheet name="Calibration" sheetId="13" r:id="rId1"/>
    <sheet name="0.075%_1" sheetId="8" r:id="rId2"/>
    <sheet name="0.075%_2" sheetId="9" r:id="rId3"/>
    <sheet name="0.075%_3" sheetId="7" r:id="rId4"/>
    <sheet name="0.075%_4" sheetId="5" r:id="rId5"/>
    <sheet name="0.075%_5" sheetId="6" r:id="rId6"/>
    <sheet name="0.1%_1" sheetId="14" r:id="rId7"/>
    <sheet name="0.1%_2" sheetId="4" r:id="rId8"/>
    <sheet name="0.15%_1" sheetId="1" r:id="rId9"/>
    <sheet name="0.15%_2" sheetId="2" r:id="rId10"/>
    <sheet name="0.15%_3" sheetId="3" r:id="rId11"/>
    <sheet name="0.15%_4" sheetId="16" r:id="rId12"/>
    <sheet name="0.6%_1" sheetId="10" r:id="rId13"/>
    <sheet name="0.6%_2" sheetId="11" r:id="rId14"/>
    <sheet name="0.6%_3" sheetId="12" r:id="rId15"/>
  </sheets>
  <externalReferences>
    <externalReference r:id="rId16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2" i="13" l="1"/>
  <c r="L31" i="13"/>
  <c r="E32" i="13" l="1"/>
  <c r="E31" i="13"/>
  <c r="G31" i="13" l="1"/>
  <c r="D16" i="12"/>
  <c r="E16" i="12" s="1"/>
  <c r="B16" i="12"/>
  <c r="G10" i="12"/>
  <c r="J10" i="12" s="1"/>
  <c r="D10" i="12"/>
  <c r="E10" i="12" s="1"/>
  <c r="J9" i="12"/>
  <c r="G9" i="12"/>
  <c r="D9" i="12"/>
  <c r="E9" i="12" s="1"/>
  <c r="D16" i="11"/>
  <c r="B16" i="11"/>
  <c r="E16" i="11" s="1"/>
  <c r="G10" i="11"/>
  <c r="J10" i="11" s="1"/>
  <c r="D10" i="11"/>
  <c r="E10" i="11" s="1"/>
  <c r="G9" i="11"/>
  <c r="J9" i="11" s="1"/>
  <c r="D9" i="11"/>
  <c r="M9" i="11" s="1"/>
  <c r="D16" i="10"/>
  <c r="B16" i="10"/>
  <c r="G10" i="10"/>
  <c r="J10" i="10" s="1"/>
  <c r="D10" i="10"/>
  <c r="E10" i="10" s="1"/>
  <c r="G9" i="10"/>
  <c r="J9" i="10" s="1"/>
  <c r="D9" i="10"/>
  <c r="E9" i="10" s="1"/>
  <c r="D19" i="16"/>
  <c r="E19" i="16" s="1"/>
  <c r="D16" i="16"/>
  <c r="B16" i="16"/>
  <c r="G10" i="16"/>
  <c r="J10" i="16" s="1"/>
  <c r="D10" i="16"/>
  <c r="E10" i="16" s="1"/>
  <c r="G9" i="16"/>
  <c r="J9" i="16" s="1"/>
  <c r="D9" i="16"/>
  <c r="E9" i="16" s="1"/>
  <c r="E19" i="3"/>
  <c r="D19" i="3"/>
  <c r="D16" i="3"/>
  <c r="B16" i="3"/>
  <c r="G10" i="3"/>
  <c r="J10" i="3" s="1"/>
  <c r="D10" i="3"/>
  <c r="E10" i="3" s="1"/>
  <c r="G9" i="3"/>
  <c r="J9" i="3" s="1"/>
  <c r="D9" i="3"/>
  <c r="E9" i="3" s="1"/>
  <c r="D19" i="2"/>
  <c r="E19" i="2" s="1"/>
  <c r="D16" i="2"/>
  <c r="B16" i="2"/>
  <c r="E16" i="2" s="1"/>
  <c r="G10" i="2"/>
  <c r="J10" i="2" s="1"/>
  <c r="D10" i="2"/>
  <c r="E10" i="2" s="1"/>
  <c r="M9" i="2"/>
  <c r="G9" i="2"/>
  <c r="J9" i="2" s="1"/>
  <c r="D9" i="2"/>
  <c r="E9" i="2" s="1"/>
  <c r="D19" i="1"/>
  <c r="E19" i="1" s="1"/>
  <c r="D16" i="1"/>
  <c r="B16" i="1"/>
  <c r="G10" i="1"/>
  <c r="J10" i="1" s="1"/>
  <c r="D10" i="1"/>
  <c r="E10" i="1" s="1"/>
  <c r="G9" i="1"/>
  <c r="J9" i="1" s="1"/>
  <c r="D9" i="1"/>
  <c r="E9" i="1" s="1"/>
  <c r="D19" i="4"/>
  <c r="E19" i="4" s="1"/>
  <c r="D16" i="4"/>
  <c r="B16" i="4"/>
  <c r="G10" i="4"/>
  <c r="J10" i="4" s="1"/>
  <c r="D10" i="4"/>
  <c r="E10" i="4" s="1"/>
  <c r="G9" i="4"/>
  <c r="J9" i="4" s="1"/>
  <c r="D9" i="4"/>
  <c r="E9" i="4" s="1"/>
  <c r="D19" i="14"/>
  <c r="E19" i="14" s="1"/>
  <c r="D16" i="14"/>
  <c r="B16" i="14"/>
  <c r="E16" i="14" s="1"/>
  <c r="G10" i="14"/>
  <c r="J10" i="14" s="1"/>
  <c r="D10" i="14"/>
  <c r="E10" i="14" s="1"/>
  <c r="G9" i="14"/>
  <c r="J9" i="14" s="1"/>
  <c r="D9" i="14"/>
  <c r="M9" i="14" s="1"/>
  <c r="D16" i="6"/>
  <c r="B16" i="6"/>
  <c r="E16" i="6" s="1"/>
  <c r="G10" i="6"/>
  <c r="J10" i="6" s="1"/>
  <c r="D10" i="6"/>
  <c r="E10" i="6" s="1"/>
  <c r="G9" i="6"/>
  <c r="J9" i="6" s="1"/>
  <c r="D9" i="6"/>
  <c r="M9" i="6" s="1"/>
  <c r="D16" i="5"/>
  <c r="B16" i="5"/>
  <c r="G10" i="5"/>
  <c r="J10" i="5" s="1"/>
  <c r="D10" i="5"/>
  <c r="G9" i="5"/>
  <c r="J9" i="5" s="1"/>
  <c r="D9" i="5"/>
  <c r="E9" i="5" s="1"/>
  <c r="D16" i="7"/>
  <c r="B16" i="7"/>
  <c r="E16" i="7" s="1"/>
  <c r="G10" i="7"/>
  <c r="J10" i="7" s="1"/>
  <c r="D10" i="7"/>
  <c r="E10" i="7" s="1"/>
  <c r="G9" i="7"/>
  <c r="J9" i="7" s="1"/>
  <c r="D9" i="7"/>
  <c r="M9" i="7" s="1"/>
  <c r="D16" i="9"/>
  <c r="B16" i="9"/>
  <c r="G10" i="9"/>
  <c r="J10" i="9" s="1"/>
  <c r="D10" i="9"/>
  <c r="E10" i="9" s="1"/>
  <c r="G9" i="9"/>
  <c r="J9" i="9" s="1"/>
  <c r="D9" i="9"/>
  <c r="E9" i="9" s="1"/>
  <c r="D16" i="8"/>
  <c r="B16" i="8"/>
  <c r="E16" i="8" s="1"/>
  <c r="G10" i="8"/>
  <c r="J10" i="8" s="1"/>
  <c r="D10" i="8"/>
  <c r="E10" i="8" s="1"/>
  <c r="G9" i="8"/>
  <c r="J9" i="8" s="1"/>
  <c r="D9" i="8"/>
  <c r="E9" i="8" s="1"/>
  <c r="M9" i="10" l="1"/>
  <c r="E16" i="10"/>
  <c r="E17" i="10" s="1"/>
  <c r="E21" i="10" s="1"/>
  <c r="M9" i="16"/>
  <c r="E16" i="16"/>
  <c r="E16" i="3"/>
  <c r="E17" i="3" s="1"/>
  <c r="E21" i="3" s="1"/>
  <c r="M9" i="3"/>
  <c r="E16" i="1"/>
  <c r="M9" i="1"/>
  <c r="M15" i="1" s="1"/>
  <c r="M9" i="4"/>
  <c r="E16" i="4"/>
  <c r="E17" i="4" s="1"/>
  <c r="E21" i="4" s="1"/>
  <c r="E9" i="14"/>
  <c r="F9" i="14" s="1"/>
  <c r="I9" i="14" s="1"/>
  <c r="K9" i="14" s="1"/>
  <c r="M10" i="14" s="1"/>
  <c r="E16" i="5"/>
  <c r="E16" i="9"/>
  <c r="F10" i="12"/>
  <c r="I10" i="12" s="1"/>
  <c r="K10" i="12" s="1"/>
  <c r="F9" i="12"/>
  <c r="I9" i="12" s="1"/>
  <c r="K9" i="12" s="1"/>
  <c r="M10" i="12" s="1"/>
  <c r="E17" i="12"/>
  <c r="E21" i="12" s="1"/>
  <c r="M9" i="12"/>
  <c r="E9" i="11"/>
  <c r="F10" i="10"/>
  <c r="I10" i="10" s="1"/>
  <c r="K10" i="10" s="1"/>
  <c r="F9" i="10"/>
  <c r="I9" i="10" s="1"/>
  <c r="K9" i="10" s="1"/>
  <c r="M10" i="10" s="1"/>
  <c r="M16" i="10" s="1"/>
  <c r="F9" i="16"/>
  <c r="I9" i="16" s="1"/>
  <c r="K9" i="16" s="1"/>
  <c r="M10" i="16" s="1"/>
  <c r="E17" i="16"/>
  <c r="E21" i="16" s="1"/>
  <c r="F10" i="16"/>
  <c r="I10" i="16" s="1"/>
  <c r="K10" i="16" s="1"/>
  <c r="F9" i="3"/>
  <c r="I9" i="3" s="1"/>
  <c r="K9" i="3" s="1"/>
  <c r="M10" i="3" s="1"/>
  <c r="F10" i="3"/>
  <c r="I10" i="3" s="1"/>
  <c r="K10" i="3" s="1"/>
  <c r="M16" i="3" s="1"/>
  <c r="E17" i="2"/>
  <c r="E21" i="2" s="1"/>
  <c r="F10" i="2"/>
  <c r="I10" i="2" s="1"/>
  <c r="K10" i="2" s="1"/>
  <c r="F9" i="2"/>
  <c r="I9" i="2" s="1"/>
  <c r="K9" i="2" s="1"/>
  <c r="M10" i="2" s="1"/>
  <c r="M15" i="2" s="1"/>
  <c r="F9" i="1"/>
  <c r="I9" i="1" s="1"/>
  <c r="K9" i="1" s="1"/>
  <c r="M10" i="1" s="1"/>
  <c r="M16" i="1" s="1"/>
  <c r="E17" i="1"/>
  <c r="E21" i="1" s="1"/>
  <c r="F10" i="1"/>
  <c r="I10" i="1" s="1"/>
  <c r="K10" i="1" s="1"/>
  <c r="F10" i="4"/>
  <c r="I10" i="4" s="1"/>
  <c r="K10" i="4" s="1"/>
  <c r="F9" i="4"/>
  <c r="I9" i="4" s="1"/>
  <c r="K9" i="4" s="1"/>
  <c r="M10" i="4" s="1"/>
  <c r="M15" i="4" s="1"/>
  <c r="E9" i="6"/>
  <c r="F9" i="5"/>
  <c r="I9" i="5" s="1"/>
  <c r="K9" i="5" s="1"/>
  <c r="M10" i="5" s="1"/>
  <c r="E10" i="5"/>
  <c r="E17" i="5" s="1"/>
  <c r="E21" i="5" s="1"/>
  <c r="M9" i="5"/>
  <c r="E9" i="7"/>
  <c r="E17" i="9"/>
  <c r="E21" i="9" s="1"/>
  <c r="F10" i="9"/>
  <c r="I10" i="9" s="1"/>
  <c r="K10" i="9" s="1"/>
  <c r="F9" i="9"/>
  <c r="I9" i="9" s="1"/>
  <c r="K9" i="9" s="1"/>
  <c r="M10" i="9" s="1"/>
  <c r="M9" i="9"/>
  <c r="F10" i="8"/>
  <c r="I10" i="8" s="1"/>
  <c r="K10" i="8" s="1"/>
  <c r="F9" i="8"/>
  <c r="I9" i="8" s="1"/>
  <c r="K9" i="8" s="1"/>
  <c r="M10" i="8" s="1"/>
  <c r="E17" i="8"/>
  <c r="E21" i="8" s="1"/>
  <c r="M9" i="8"/>
  <c r="M15" i="16" l="1"/>
  <c r="M15" i="3"/>
  <c r="M16" i="2"/>
  <c r="E17" i="14"/>
  <c r="E21" i="14" s="1"/>
  <c r="F10" i="14"/>
  <c r="I10" i="14" s="1"/>
  <c r="K10" i="14" s="1"/>
  <c r="M15" i="14" s="1"/>
  <c r="F10" i="5"/>
  <c r="I10" i="5" s="1"/>
  <c r="K10" i="5" s="1"/>
  <c r="M16" i="12"/>
  <c r="M15" i="12"/>
  <c r="F9" i="11"/>
  <c r="I9" i="11" s="1"/>
  <c r="K9" i="11" s="1"/>
  <c r="M10" i="11" s="1"/>
  <c r="E17" i="11"/>
  <c r="E21" i="11" s="1"/>
  <c r="F10" i="11"/>
  <c r="I10" i="11" s="1"/>
  <c r="K10" i="11" s="1"/>
  <c r="M15" i="10"/>
  <c r="M16" i="16"/>
  <c r="M16" i="4"/>
  <c r="F10" i="6"/>
  <c r="I10" i="6" s="1"/>
  <c r="K10" i="6" s="1"/>
  <c r="E17" i="6"/>
  <c r="E21" i="6" s="1"/>
  <c r="F9" i="6"/>
  <c r="I9" i="6" s="1"/>
  <c r="K9" i="6" s="1"/>
  <c r="M10" i="6" s="1"/>
  <c r="M16" i="5"/>
  <c r="M15" i="5"/>
  <c r="E17" i="7"/>
  <c r="E21" i="7" s="1"/>
  <c r="F10" i="7"/>
  <c r="I10" i="7" s="1"/>
  <c r="K10" i="7" s="1"/>
  <c r="F9" i="7"/>
  <c r="I9" i="7" s="1"/>
  <c r="K9" i="7" s="1"/>
  <c r="M10" i="7" s="1"/>
  <c r="M16" i="9"/>
  <c r="M15" i="9"/>
  <c r="M16" i="8"/>
  <c r="M15" i="8"/>
  <c r="M16" i="14" l="1"/>
  <c r="M15" i="11"/>
  <c r="M16" i="11"/>
  <c r="M15" i="6"/>
  <c r="M16" i="6"/>
  <c r="M15" i="7"/>
  <c r="M16" i="7"/>
  <c r="H32" i="13" l="1"/>
  <c r="G32" i="13"/>
  <c r="F32" i="13"/>
  <c r="C32" i="13"/>
  <c r="B32" i="13"/>
  <c r="H31" i="13"/>
  <c r="F31" i="13"/>
  <c r="C31" i="13"/>
  <c r="B31" i="13"/>
</calcChain>
</file>

<file path=xl/sharedStrings.xml><?xml version="1.0" encoding="utf-8"?>
<sst xmlns="http://schemas.openxmlformats.org/spreadsheetml/2006/main" count="444" uniqueCount="42">
  <si>
    <t>Calibration</t>
  </si>
  <si>
    <t>Permeate</t>
  </si>
  <si>
    <t>Feed left</t>
  </si>
  <si>
    <t>Sample</t>
  </si>
  <si>
    <t>Volume (mL)</t>
  </si>
  <si>
    <t>Abs.</t>
  </si>
  <si>
    <t>1st permeate</t>
  </si>
  <si>
    <t>2nd permeate</t>
  </si>
  <si>
    <t>ave</t>
  </si>
  <si>
    <t>Retentate</t>
  </si>
  <si>
    <t>std</t>
  </si>
  <si>
    <t>mass balance</t>
  </si>
  <si>
    <t>Desorption/Fouling</t>
  </si>
  <si>
    <t>0%Siloxene</t>
  </si>
  <si>
    <t>0.025%Siloxene</t>
  </si>
  <si>
    <t>0.05%Siloxene</t>
  </si>
  <si>
    <t>0.075%Siloxene</t>
  </si>
  <si>
    <t>0.1%Siloxene</t>
  </si>
  <si>
    <t>Set</t>
  </si>
  <si>
    <t>1</t>
  </si>
  <si>
    <t>2</t>
  </si>
  <si>
    <t>3</t>
  </si>
  <si>
    <t>0.15%Siloxene</t>
  </si>
  <si>
    <t>0.6%Siloxene</t>
  </si>
  <si>
    <t>Conc. = 0.0132*Abs+0.0001</t>
  </si>
  <si>
    <t>Abs</t>
  </si>
  <si>
    <t>Conc. (g/L)</t>
  </si>
  <si>
    <t>Feed Concentration</t>
  </si>
  <si>
    <t>10 mg/L</t>
  </si>
  <si>
    <t>Feed Volume</t>
  </si>
  <si>
    <t>100 mL</t>
  </si>
  <si>
    <t>Dead Volume</t>
  </si>
  <si>
    <t>1 mL</t>
  </si>
  <si>
    <t>Conc. (mg/mL)</t>
  </si>
  <si>
    <t>Dye amount (mg)</t>
  </si>
  <si>
    <t>Sum of permeated dye (mg)</t>
  </si>
  <si>
    <t>Sum of permeated volume (mL)</t>
  </si>
  <si>
    <t>Dye left in feed (mg)</t>
  </si>
  <si>
    <t>Volume left in feed (mL)</t>
  </si>
  <si>
    <t>Dye conc in feed (mg/mL)</t>
  </si>
  <si>
    <t>Dye rejection</t>
  </si>
  <si>
    <t>mass balance including desorption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</si>
</sst>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4" borderId="0" applyNumberFormat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10" fontId="0" fillId="0" borderId="0" xfId="0" applyNumberFormat="1"/>
    <xf numFmtId="0" fontId="2" fillId="0" borderId="0" xfId="0" applyFont="1"/>
    <xf numFmtId="0" fontId="3" fillId="0" borderId="0" xfId="0" applyFont="1" applyAlignment="1">
      <alignment horizontal="center"/>
    </xf>
    <xf numFmtId="10" fontId="3" fillId="0" borderId="0" xfId="0" applyNumberFormat="1" applyFont="1"/>
    <xf numFmtId="49" fontId="3" fillId="0" borderId="0" xfId="0" applyNumberFormat="1" applyFont="1" applyAlignment="1">
      <alignment horizontal="center"/>
    </xf>
    <xf numFmtId="49" fontId="4" fillId="3" borderId="0" xfId="2" applyNumberFormat="1" applyAlignment="1">
      <alignment horizontal="center"/>
    </xf>
    <xf numFmtId="49" fontId="1" fillId="2" borderId="0" xfId="1" applyNumberFormat="1" applyAlignment="1">
      <alignment horizontal="center"/>
    </xf>
    <xf numFmtId="49" fontId="5" fillId="4" borderId="0" xfId="3" applyNumberFormat="1" applyAlignment="1">
      <alignment horizontal="center"/>
    </xf>
    <xf numFmtId="49" fontId="0" fillId="0" borderId="0" xfId="0" applyNumberFormat="1" applyFont="1" applyAlignment="1">
      <alignment horizontal="center"/>
    </xf>
    <xf numFmtId="164" fontId="5" fillId="4" borderId="0" xfId="3" applyNumberFormat="1"/>
    <xf numFmtId="164" fontId="0" fillId="0" borderId="0" xfId="0" applyNumberFormat="1"/>
    <xf numFmtId="164" fontId="7" fillId="3" borderId="0" xfId="2" applyNumberFormat="1" applyFont="1"/>
    <xf numFmtId="164" fontId="4" fillId="3" borderId="0" xfId="2" applyNumberFormat="1"/>
    <xf numFmtId="164" fontId="1" fillId="2" borderId="0" xfId="1" applyNumberFormat="1"/>
    <xf numFmtId="164" fontId="7" fillId="2" borderId="0" xfId="1" applyNumberFormat="1" applyFont="1"/>
    <xf numFmtId="164" fontId="6" fillId="2" borderId="0" xfId="1" applyNumberFormat="1" applyFont="1"/>
    <xf numFmtId="164" fontId="7" fillId="4" borderId="0" xfId="3" applyNumberFormat="1" applyFont="1"/>
    <xf numFmtId="164" fontId="8" fillId="0" borderId="0" xfId="0" applyNumberFormat="1" applyFont="1"/>
    <xf numFmtId="0" fontId="3" fillId="0" borderId="0" xfId="0" applyFont="1" applyAlignment="1">
      <alignment horizontal="center"/>
    </xf>
  </cellXfs>
  <cellStyles count="4">
    <cellStyle name="Bad" xfId="2" builtinId="27"/>
    <cellStyle name="Good" xfId="1" builtinId="26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[1]Calibration!$A$4:$A$13</c:f>
              <c:numCache>
                <c:formatCode>General</c:formatCode>
                <c:ptCount val="10"/>
                <c:pt idx="0">
                  <c:v>6.9800000000000001E-2</c:v>
                </c:pt>
                <c:pt idx="1">
                  <c:v>0.14399999999999999</c:v>
                </c:pt>
                <c:pt idx="2">
                  <c:v>0.21890000000000001</c:v>
                </c:pt>
                <c:pt idx="3">
                  <c:v>0.29160000000000003</c:v>
                </c:pt>
                <c:pt idx="4">
                  <c:v>0.36359999999999998</c:v>
                </c:pt>
                <c:pt idx="5">
                  <c:v>0.44690000000000002</c:v>
                </c:pt>
                <c:pt idx="6">
                  <c:v>0.51700000000000002</c:v>
                </c:pt>
                <c:pt idx="7">
                  <c:v>0.59609999999999996</c:v>
                </c:pt>
                <c:pt idx="8">
                  <c:v>0.67349999999999999</c:v>
                </c:pt>
                <c:pt idx="9">
                  <c:v>0.75429999999999997</c:v>
                </c:pt>
              </c:numCache>
            </c:numRef>
          </c:xVal>
          <c:yVal>
            <c:numRef>
              <c:f>[1]Calibration!$B$4:$B$13</c:f>
              <c:numCache>
                <c:formatCode>General</c:formatCode>
                <c:ptCount val="10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8.9999999999999993E-3</c:v>
                </c:pt>
                <c:pt idx="9">
                  <c:v>0.01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06D-47B8-829B-2C2F455847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8481168"/>
        <c:axId val="113742784"/>
      </c:scatterChart>
      <c:valAx>
        <c:axId val="19684811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3742784"/>
        <c:crosses val="autoZero"/>
        <c:crossBetween val="midCat"/>
      </c:valAx>
      <c:valAx>
        <c:axId val="113742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684811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466725</xdr:colOff>
      <xdr:row>0</xdr:row>
      <xdr:rowOff>23811</xdr:rowOff>
    </xdr:from>
    <xdr:to>
      <xdr:col>13</xdr:col>
      <xdr:colOff>390525</xdr:colOff>
      <xdr:row>15</xdr:row>
      <xdr:rowOff>85724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A05A279-4CD6-4898-A7FA-FD5D14E6C17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s/Postdoc%20at%20Bath/Experiment/Water%20filtration/New%20resultsw%20with%20new%20PVDF(534k)/Set%201%20pure/Rose%20Bengal%20rejection_set%201%20(pure%20PVDF%20membranes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ibration"/>
      <sheetName val="15%_1"/>
      <sheetName val="17.5%_1"/>
      <sheetName val="17.5%_2"/>
      <sheetName val="17.5%_3"/>
      <sheetName val="17.5%_4"/>
    </sheetNames>
    <sheetDataSet>
      <sheetData sheetId="0">
        <row r="4">
          <cell r="A4">
            <v>6.9800000000000001E-2</v>
          </cell>
          <cell r="B4">
            <v>1E-3</v>
          </cell>
        </row>
        <row r="5">
          <cell r="A5">
            <v>0.14399999999999999</v>
          </cell>
          <cell r="B5">
            <v>2E-3</v>
          </cell>
        </row>
        <row r="6">
          <cell r="A6">
            <v>0.21890000000000001</v>
          </cell>
          <cell r="B6">
            <v>3.0000000000000001E-3</v>
          </cell>
        </row>
        <row r="7">
          <cell r="A7">
            <v>0.29160000000000003</v>
          </cell>
          <cell r="B7">
            <v>4.0000000000000001E-3</v>
          </cell>
        </row>
        <row r="8">
          <cell r="A8">
            <v>0.36359999999999998</v>
          </cell>
          <cell r="B8">
            <v>5.0000000000000001E-3</v>
          </cell>
        </row>
        <row r="9">
          <cell r="A9">
            <v>0.44690000000000002</v>
          </cell>
          <cell r="B9">
            <v>6.0000000000000001E-3</v>
          </cell>
        </row>
        <row r="10">
          <cell r="A10">
            <v>0.51700000000000002</v>
          </cell>
          <cell r="B10">
            <v>7.0000000000000001E-3</v>
          </cell>
        </row>
        <row r="11">
          <cell r="A11">
            <v>0.59609999999999996</v>
          </cell>
          <cell r="B11">
            <v>8.0000000000000002E-3</v>
          </cell>
        </row>
        <row r="12">
          <cell r="A12">
            <v>0.67349999999999999</v>
          </cell>
          <cell r="B12">
            <v>8.9999999999999993E-3</v>
          </cell>
        </row>
        <row r="13">
          <cell r="A13">
            <v>0.75429999999999997</v>
          </cell>
          <cell r="B13">
            <v>0.01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M33"/>
  <sheetViews>
    <sheetView tabSelected="1" topLeftCell="A7" workbookViewId="0">
      <selection activeCell="L31" sqref="L31:L32"/>
    </sheetView>
  </sheetViews>
  <sheetFormatPr defaultRowHeight="15" x14ac:dyDescent="0.25"/>
  <cols>
    <col min="1" max="1" width="12.5703125" style="11" customWidth="1"/>
    <col min="2" max="2" width="13.5703125" style="3" customWidth="1"/>
    <col min="3" max="3" width="15" style="3" bestFit="1" customWidth="1"/>
    <col min="4" max="4" width="14" style="3" bestFit="1" customWidth="1"/>
    <col min="5" max="5" width="15" style="3" bestFit="1" customWidth="1"/>
    <col min="6" max="6" width="12.85546875" style="3" bestFit="1" customWidth="1"/>
    <col min="7" max="7" width="14" style="3" bestFit="1" customWidth="1"/>
    <col min="8" max="8" width="12.85546875" style="3" bestFit="1" customWidth="1"/>
    <col min="9" max="16384" width="9.140625" style="3"/>
  </cols>
  <sheetData>
    <row r="1" spans="1:13" x14ac:dyDescent="0.25">
      <c r="A1" s="1" t="s">
        <v>0</v>
      </c>
      <c r="B1"/>
      <c r="C1" t="s">
        <v>24</v>
      </c>
      <c r="D1"/>
      <c r="E1"/>
      <c r="F1"/>
      <c r="G1"/>
      <c r="H1"/>
      <c r="I1"/>
      <c r="J1"/>
      <c r="K1"/>
      <c r="L1"/>
      <c r="M1"/>
    </row>
    <row r="2" spans="1:13" x14ac:dyDescent="0.25">
      <c r="A2"/>
      <c r="B2"/>
      <c r="C2"/>
      <c r="D2"/>
      <c r="E2"/>
      <c r="F2"/>
      <c r="G2"/>
      <c r="H2"/>
      <c r="I2"/>
      <c r="J2"/>
      <c r="K2"/>
      <c r="L2"/>
      <c r="M2"/>
    </row>
    <row r="3" spans="1:13" x14ac:dyDescent="0.25">
      <c r="A3" t="s">
        <v>25</v>
      </c>
      <c r="B3" t="s">
        <v>26</v>
      </c>
      <c r="C3"/>
      <c r="D3"/>
      <c r="E3"/>
      <c r="F3"/>
      <c r="G3"/>
      <c r="H3"/>
      <c r="I3"/>
      <c r="J3"/>
      <c r="K3"/>
      <c r="L3"/>
      <c r="M3"/>
    </row>
    <row r="4" spans="1:13" x14ac:dyDescent="0.25">
      <c r="A4">
        <v>6.9800000000000001E-2</v>
      </c>
      <c r="B4">
        <v>1E-3</v>
      </c>
      <c r="C4"/>
      <c r="D4"/>
      <c r="E4"/>
      <c r="F4"/>
      <c r="G4"/>
      <c r="H4"/>
      <c r="I4"/>
      <c r="J4"/>
      <c r="K4"/>
      <c r="L4"/>
      <c r="M4"/>
    </row>
    <row r="5" spans="1:13" x14ac:dyDescent="0.25">
      <c r="A5">
        <v>0.14399999999999999</v>
      </c>
      <c r="B5">
        <v>2E-3</v>
      </c>
      <c r="C5"/>
      <c r="D5"/>
      <c r="E5"/>
      <c r="F5"/>
      <c r="G5"/>
      <c r="H5"/>
      <c r="I5"/>
      <c r="J5"/>
      <c r="K5"/>
      <c r="L5"/>
      <c r="M5"/>
    </row>
    <row r="6" spans="1:13" x14ac:dyDescent="0.25">
      <c r="A6">
        <v>0.21890000000000001</v>
      </c>
      <c r="B6">
        <v>3.0000000000000001E-3</v>
      </c>
      <c r="C6"/>
      <c r="D6"/>
      <c r="E6"/>
      <c r="F6"/>
      <c r="G6"/>
      <c r="H6"/>
      <c r="I6"/>
      <c r="J6"/>
      <c r="K6"/>
      <c r="L6"/>
      <c r="M6"/>
    </row>
    <row r="7" spans="1:13" x14ac:dyDescent="0.25">
      <c r="A7">
        <v>0.29160000000000003</v>
      </c>
      <c r="B7">
        <v>4.0000000000000001E-3</v>
      </c>
      <c r="C7"/>
      <c r="D7"/>
      <c r="E7"/>
      <c r="F7"/>
      <c r="G7"/>
      <c r="H7"/>
      <c r="I7"/>
      <c r="J7"/>
      <c r="K7"/>
      <c r="L7"/>
      <c r="M7"/>
    </row>
    <row r="8" spans="1:13" x14ac:dyDescent="0.25">
      <c r="A8">
        <v>0.36359999999999998</v>
      </c>
      <c r="B8">
        <v>5.0000000000000001E-3</v>
      </c>
      <c r="C8"/>
      <c r="D8"/>
      <c r="E8"/>
      <c r="F8"/>
      <c r="G8"/>
      <c r="H8"/>
      <c r="I8"/>
      <c r="J8"/>
      <c r="K8"/>
      <c r="L8"/>
      <c r="M8"/>
    </row>
    <row r="9" spans="1:13" x14ac:dyDescent="0.25">
      <c r="A9">
        <v>0.44690000000000002</v>
      </c>
      <c r="B9">
        <v>6.0000000000000001E-3</v>
      </c>
      <c r="C9"/>
      <c r="D9"/>
      <c r="E9"/>
      <c r="F9"/>
      <c r="G9"/>
      <c r="H9"/>
      <c r="I9"/>
      <c r="J9"/>
      <c r="K9"/>
      <c r="L9"/>
      <c r="M9"/>
    </row>
    <row r="10" spans="1:13" x14ac:dyDescent="0.25">
      <c r="A10">
        <v>0.51700000000000002</v>
      </c>
      <c r="B10">
        <v>7.0000000000000001E-3</v>
      </c>
      <c r="C10"/>
      <c r="D10"/>
      <c r="E10"/>
      <c r="F10"/>
      <c r="G10"/>
      <c r="H10"/>
      <c r="I10"/>
      <c r="J10"/>
      <c r="K10"/>
      <c r="L10"/>
      <c r="M10"/>
    </row>
    <row r="11" spans="1:13" x14ac:dyDescent="0.25">
      <c r="A11">
        <v>0.59609999999999996</v>
      </c>
      <c r="B11">
        <v>8.0000000000000002E-3</v>
      </c>
      <c r="C11"/>
      <c r="D11"/>
      <c r="E11"/>
      <c r="F11"/>
      <c r="G11"/>
      <c r="H11"/>
      <c r="I11"/>
      <c r="J11"/>
      <c r="K11"/>
      <c r="L11"/>
      <c r="M11"/>
    </row>
    <row r="12" spans="1:13" x14ac:dyDescent="0.25">
      <c r="A12">
        <v>0.67349999999999999</v>
      </c>
      <c r="B12">
        <v>8.9999999999999993E-3</v>
      </c>
      <c r="C12"/>
      <c r="D12"/>
      <c r="E12"/>
      <c r="F12"/>
      <c r="G12"/>
      <c r="H12"/>
      <c r="I12"/>
      <c r="J12"/>
      <c r="K12"/>
      <c r="L12"/>
      <c r="M12"/>
    </row>
    <row r="13" spans="1:13" x14ac:dyDescent="0.25">
      <c r="A13">
        <v>0.75429999999999997</v>
      </c>
      <c r="B13">
        <v>0.01</v>
      </c>
      <c r="C13"/>
      <c r="D13"/>
      <c r="E13"/>
      <c r="F13"/>
      <c r="G13"/>
      <c r="H13"/>
      <c r="I13"/>
      <c r="J13"/>
      <c r="K13"/>
      <c r="L13"/>
      <c r="M13"/>
    </row>
    <row r="14" spans="1:13" x14ac:dyDescent="0.25">
      <c r="A14"/>
      <c r="B14"/>
      <c r="C14"/>
      <c r="D14"/>
      <c r="E14"/>
      <c r="F14"/>
      <c r="G14"/>
      <c r="H14"/>
      <c r="I14"/>
      <c r="J14"/>
      <c r="K14"/>
      <c r="L14"/>
      <c r="M14"/>
    </row>
    <row r="15" spans="1:13" x14ac:dyDescent="0.25">
      <c r="A15"/>
      <c r="B15"/>
      <c r="C15"/>
      <c r="D15"/>
      <c r="E15"/>
      <c r="F15"/>
      <c r="G15"/>
      <c r="H15"/>
      <c r="I15"/>
      <c r="J15"/>
      <c r="K15"/>
      <c r="L15"/>
      <c r="M15"/>
    </row>
    <row r="16" spans="1:13" x14ac:dyDescent="0.25">
      <c r="I16"/>
      <c r="J16"/>
      <c r="K16"/>
      <c r="L16"/>
      <c r="M16"/>
    </row>
    <row r="17" spans="1:13" x14ac:dyDescent="0.25">
      <c r="I17"/>
      <c r="J17"/>
      <c r="K17"/>
      <c r="L17"/>
      <c r="M17"/>
    </row>
    <row r="18" spans="1:13" x14ac:dyDescent="0.25">
      <c r="A18" s="7" t="s">
        <v>18</v>
      </c>
      <c r="B18" s="6" t="s">
        <v>13</v>
      </c>
      <c r="C18" s="6" t="s">
        <v>14</v>
      </c>
      <c r="D18" s="6" t="s">
        <v>15</v>
      </c>
      <c r="E18" s="6" t="s">
        <v>16</v>
      </c>
      <c r="F18" s="6" t="s">
        <v>17</v>
      </c>
      <c r="G18" s="6" t="s">
        <v>22</v>
      </c>
      <c r="H18" s="6" t="s">
        <v>23</v>
      </c>
      <c r="I18"/>
      <c r="J18"/>
      <c r="K18"/>
      <c r="L18" s="6" t="s">
        <v>16</v>
      </c>
      <c r="M18"/>
    </row>
    <row r="19" spans="1:13" x14ac:dyDescent="0.25">
      <c r="A19" s="8" t="s">
        <v>19</v>
      </c>
      <c r="B19" s="14">
        <v>0.5170320102212459</v>
      </c>
      <c r="C19" s="13"/>
      <c r="D19" s="13"/>
      <c r="E19" s="13"/>
      <c r="F19" s="13"/>
      <c r="G19" s="13"/>
      <c r="H19" s="13"/>
      <c r="I19"/>
      <c r="J19"/>
      <c r="K19"/>
      <c r="L19" t="s">
        <v>11</v>
      </c>
      <c r="M19"/>
    </row>
    <row r="20" spans="1:13" x14ac:dyDescent="0.25">
      <c r="A20" s="8"/>
      <c r="B20" s="15">
        <v>0.10332680610228577</v>
      </c>
      <c r="C20" s="13"/>
      <c r="D20" s="13"/>
      <c r="E20" s="13"/>
      <c r="F20" s="13"/>
      <c r="G20" s="13"/>
      <c r="H20" s="13"/>
      <c r="I20"/>
      <c r="J20"/>
      <c r="K20"/>
      <c r="L20"/>
      <c r="M20"/>
    </row>
    <row r="21" spans="1:13" x14ac:dyDescent="0.25">
      <c r="A21" s="8"/>
      <c r="B21" s="14">
        <v>0.52705036947962414</v>
      </c>
      <c r="C21" s="13"/>
      <c r="D21" s="13"/>
      <c r="E21" s="13"/>
      <c r="F21" s="13"/>
      <c r="G21" s="13"/>
      <c r="H21" s="13"/>
      <c r="I21"/>
      <c r="J21"/>
      <c r="K21"/>
      <c r="L21"/>
      <c r="M21"/>
    </row>
    <row r="22" spans="1:13" x14ac:dyDescent="0.25">
      <c r="A22" s="8"/>
      <c r="B22" s="15">
        <v>0.25897582785374518</v>
      </c>
      <c r="C22" s="13"/>
      <c r="D22" s="13"/>
      <c r="E22" s="13"/>
      <c r="F22" s="13"/>
      <c r="G22" s="13"/>
      <c r="H22" s="13"/>
      <c r="I22"/>
      <c r="J22"/>
      <c r="K22"/>
      <c r="L22"/>
      <c r="M22"/>
    </row>
    <row r="23" spans="1:13" x14ac:dyDescent="0.25">
      <c r="A23" s="9" t="s">
        <v>20</v>
      </c>
      <c r="B23" s="16">
        <v>0.74315828190700384</v>
      </c>
      <c r="C23" s="17">
        <v>0.49462868194117138</v>
      </c>
      <c r="D23" s="17">
        <v>0.61891833890241799</v>
      </c>
      <c r="E23" s="16">
        <v>0.75457437257102022</v>
      </c>
      <c r="F23" s="16">
        <v>0.89619557445207809</v>
      </c>
      <c r="G23" s="13"/>
      <c r="H23" s="13"/>
      <c r="I23"/>
      <c r="J23"/>
      <c r="K23"/>
      <c r="L23" s="16">
        <v>1.0419717199999998</v>
      </c>
      <c r="M23"/>
    </row>
    <row r="24" spans="1:13" x14ac:dyDescent="0.25">
      <c r="A24" s="9"/>
      <c r="B24" s="16"/>
      <c r="C24" s="17">
        <v>0.57937509367733275</v>
      </c>
      <c r="D24" s="16"/>
      <c r="E24" s="17">
        <v>0.92288191996814783</v>
      </c>
      <c r="F24" s="17">
        <v>0.81858542144158775</v>
      </c>
      <c r="G24" s="13"/>
      <c r="H24" s="13"/>
      <c r="I24"/>
      <c r="J24"/>
      <c r="K24"/>
      <c r="L24" s="17">
        <v>1.0091974399999999</v>
      </c>
      <c r="M24"/>
    </row>
    <row r="25" spans="1:13" x14ac:dyDescent="0.25">
      <c r="A25" s="9"/>
      <c r="B25" s="16"/>
      <c r="C25" s="16"/>
      <c r="D25" s="16"/>
      <c r="E25" s="16">
        <v>0.78754990038072337</v>
      </c>
      <c r="F25" s="18"/>
      <c r="G25" s="13"/>
      <c r="H25" s="13"/>
      <c r="I25"/>
      <c r="J25"/>
      <c r="K25"/>
      <c r="L25" s="16">
        <v>1.10128592</v>
      </c>
      <c r="M25"/>
    </row>
    <row r="26" spans="1:13" x14ac:dyDescent="0.25">
      <c r="A26" s="10" t="s">
        <v>21</v>
      </c>
      <c r="B26" s="13"/>
      <c r="C26" s="13"/>
      <c r="D26" s="13"/>
      <c r="E26" s="19">
        <v>0.90331905972990012</v>
      </c>
      <c r="F26" s="19">
        <v>0.84347252788923244</v>
      </c>
      <c r="G26" s="19">
        <v>0.91312146570191377</v>
      </c>
      <c r="H26" s="19">
        <v>0.97193920962912239</v>
      </c>
      <c r="I26"/>
      <c r="J26"/>
      <c r="K26"/>
      <c r="L26" s="19">
        <v>1.0263614000000001</v>
      </c>
      <c r="M26"/>
    </row>
    <row r="27" spans="1:13" x14ac:dyDescent="0.25">
      <c r="A27" s="10"/>
      <c r="B27" s="13"/>
      <c r="C27" s="13"/>
      <c r="D27" s="13"/>
      <c r="E27" s="19">
        <v>0.91344600279930699</v>
      </c>
      <c r="F27" s="19">
        <v>0.82556839192893827</v>
      </c>
      <c r="G27" s="19">
        <v>0.77578224546106034</v>
      </c>
      <c r="H27" s="19">
        <v>0.96928355467187888</v>
      </c>
      <c r="I27"/>
      <c r="J27"/>
      <c r="K27"/>
      <c r="L27" s="19">
        <v>1.04120876</v>
      </c>
      <c r="M27"/>
    </row>
    <row r="28" spans="1:13" x14ac:dyDescent="0.25">
      <c r="A28" s="10"/>
      <c r="B28" s="13"/>
      <c r="C28" s="13"/>
      <c r="D28" s="13"/>
      <c r="E28" s="19">
        <v>0.97714991854139843</v>
      </c>
      <c r="F28" s="12"/>
      <c r="G28" s="19">
        <v>0.90034719071320957</v>
      </c>
      <c r="H28" s="19">
        <v>0.96640433767300937</v>
      </c>
      <c r="I28"/>
      <c r="J28"/>
      <c r="K28"/>
      <c r="L28" s="19">
        <v>1.0328346799999999</v>
      </c>
      <c r="M28"/>
    </row>
    <row r="29" spans="1:13" x14ac:dyDescent="0.25">
      <c r="A29" s="10"/>
      <c r="B29" s="13"/>
      <c r="C29" s="13"/>
      <c r="D29" s="13"/>
      <c r="E29" s="19">
        <v>0.96012216739629808</v>
      </c>
      <c r="F29" s="12"/>
      <c r="G29" s="19">
        <v>0.79773718326186427</v>
      </c>
      <c r="H29" s="12"/>
      <c r="I29"/>
      <c r="J29"/>
      <c r="K29"/>
      <c r="L29" s="19">
        <v>1.0729125199999998</v>
      </c>
      <c r="M29"/>
    </row>
    <row r="30" spans="1:13" x14ac:dyDescent="0.25">
      <c r="A30" s="10"/>
      <c r="B30" s="13"/>
      <c r="C30" s="13"/>
      <c r="D30" s="13"/>
      <c r="E30" s="12">
        <v>0.88289871727050473</v>
      </c>
      <c r="F30" s="12"/>
      <c r="G30" s="12"/>
      <c r="H30" s="12"/>
      <c r="L30" s="12">
        <v>1.0724162000000002</v>
      </c>
    </row>
    <row r="31" spans="1:13" x14ac:dyDescent="0.25">
      <c r="A31" s="7" t="s">
        <v>8</v>
      </c>
      <c r="B31" s="13">
        <f>AVERAGE(B19,B21)</f>
        <v>0.52204118985043502</v>
      </c>
      <c r="C31" s="13">
        <f>AVERAGE(C23:C24)</f>
        <v>0.53700188780925207</v>
      </c>
      <c r="D31" s="13">
        <v>0.61666758965397928</v>
      </c>
      <c r="E31" s="13">
        <f>AVERAGE(E26:E29,E24)</f>
        <v>0.9353838136870104</v>
      </c>
      <c r="F31" s="13">
        <f>AVERAGE(F24,F26,F27)</f>
        <v>0.82920878041991941</v>
      </c>
      <c r="G31" s="13">
        <f>AVERAGE(G26:G29)</f>
        <v>0.84674702128451207</v>
      </c>
      <c r="H31" s="13">
        <f>AVERAGE(H26:H28)</f>
        <v>0.96920903399133695</v>
      </c>
      <c r="L31" s="13">
        <f>AVERAGE(L26:L29,L24)</f>
        <v>1.03650296</v>
      </c>
    </row>
    <row r="32" spans="1:13" x14ac:dyDescent="0.25">
      <c r="A32" s="7" t="s">
        <v>10</v>
      </c>
      <c r="B32" s="13">
        <f>STDEV(B19,B21)</f>
        <v>7.0840497679622843E-3</v>
      </c>
      <c r="C32" s="20">
        <f>STDEV(C23:C24)</f>
        <v>5.9924762419866925E-2</v>
      </c>
      <c r="D32" s="13"/>
      <c r="E32" s="13">
        <f>STDEV(E26:E29,E24)</f>
        <v>3.1710041778535848E-2</v>
      </c>
      <c r="F32" s="13">
        <f>STDEV(F24,F26,F27)</f>
        <v>1.2836718354316684E-2</v>
      </c>
      <c r="G32" s="13">
        <f>STDEV(G26:G29)</f>
        <v>7.0039295316231265E-2</v>
      </c>
      <c r="H32" s="20">
        <f>STDEV(H26:H28)</f>
        <v>2.7681883771725002E-3</v>
      </c>
      <c r="L32" s="13">
        <f>STDEV(L26:L29,L24)</f>
        <v>2.3503720731492657E-2</v>
      </c>
    </row>
    <row r="33" spans="2:8" x14ac:dyDescent="0.25">
      <c r="B33" s="13"/>
      <c r="C33" s="13">
        <v>0.01</v>
      </c>
      <c r="D33" s="13">
        <v>0.01</v>
      </c>
      <c r="E33" s="13"/>
      <c r="F33" s="13"/>
      <c r="G33" s="13"/>
      <c r="H33" s="13">
        <v>0.01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21"/>
  <sheetViews>
    <sheetView workbookViewId="0">
      <selection activeCell="M15" sqref="M15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24</v>
      </c>
    </row>
    <row r="2" spans="1:13" x14ac:dyDescent="0.25">
      <c r="A2" s="1" t="s">
        <v>27</v>
      </c>
      <c r="C2" t="s">
        <v>28</v>
      </c>
    </row>
    <row r="3" spans="1:13" x14ac:dyDescent="0.25">
      <c r="A3" s="1" t="s">
        <v>29</v>
      </c>
      <c r="C3" t="s">
        <v>30</v>
      </c>
    </row>
    <row r="4" spans="1:13" x14ac:dyDescent="0.25">
      <c r="A4" s="1" t="s">
        <v>31</v>
      </c>
      <c r="C4" t="s">
        <v>32</v>
      </c>
    </row>
    <row r="5" spans="1:13" x14ac:dyDescent="0.25">
      <c r="A5" s="1"/>
    </row>
    <row r="7" spans="1:13" x14ac:dyDescent="0.25">
      <c r="B7" s="21" t="s">
        <v>1</v>
      </c>
      <c r="C7" s="21"/>
      <c r="D7" s="21"/>
      <c r="E7" s="21"/>
      <c r="F7" s="21"/>
      <c r="G7" s="21"/>
      <c r="H7" s="5"/>
      <c r="I7" s="21" t="s">
        <v>2</v>
      </c>
      <c r="J7" s="21"/>
      <c r="K7" s="21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 t="s">
        <v>37</v>
      </c>
      <c r="J8" s="1" t="s">
        <v>38</v>
      </c>
      <c r="K8" s="1" t="s">
        <v>39</v>
      </c>
      <c r="M8" s="1" t="s">
        <v>40</v>
      </c>
    </row>
    <row r="9" spans="1:13" x14ac:dyDescent="0.25">
      <c r="A9" t="s">
        <v>6</v>
      </c>
      <c r="B9">
        <v>10</v>
      </c>
      <c r="C9">
        <v>0.13869999999999999</v>
      </c>
      <c r="D9">
        <f>C9*0.0132+0.0001</f>
        <v>1.9308399999999999E-3</v>
      </c>
      <c r="E9">
        <f>B9*D9</f>
        <v>1.93084E-2</v>
      </c>
      <c r="F9">
        <f>SUM(E9)</f>
        <v>1.93084E-2</v>
      </c>
      <c r="G9">
        <f>SUM(B9)</f>
        <v>10</v>
      </c>
      <c r="I9">
        <f>0.01*100-F9</f>
        <v>0.9806916</v>
      </c>
      <c r="J9">
        <f>101-G9</f>
        <v>91</v>
      </c>
      <c r="K9">
        <f>I9/J9</f>
        <v>1.0776830769230769E-2</v>
      </c>
      <c r="M9" s="3">
        <f>1-D9/0.01</f>
        <v>0.80691599999999997</v>
      </c>
    </row>
    <row r="10" spans="1:13" x14ac:dyDescent="0.25">
      <c r="A10" t="s">
        <v>7</v>
      </c>
      <c r="B10">
        <v>10</v>
      </c>
      <c r="C10">
        <v>0.2009</v>
      </c>
      <c r="D10">
        <f t="shared" ref="D10:D16" si="0">C10*0.0132+0.0001</f>
        <v>2.75188E-3</v>
      </c>
      <c r="E10">
        <f>B10*D10</f>
        <v>2.75188E-2</v>
      </c>
      <c r="F10">
        <f>SUM(E9:E10)</f>
        <v>4.6827199999999999E-2</v>
      </c>
      <c r="G10">
        <f>SUM(B9:B10)</f>
        <v>20</v>
      </c>
      <c r="I10">
        <f t="shared" ref="I10" si="1">0.01*100-F10</f>
        <v>0.95317280000000004</v>
      </c>
      <c r="J10">
        <f t="shared" ref="J10" si="2">101-G10</f>
        <v>81</v>
      </c>
      <c r="K10">
        <f t="shared" ref="K10" si="3">I10/J10</f>
        <v>1.1767565432098765E-2</v>
      </c>
      <c r="M10" s="3">
        <f>1-D10/K9</f>
        <v>0.74464849092212071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0.77578224546106034</v>
      </c>
    </row>
    <row r="16" spans="1:13" x14ac:dyDescent="0.25">
      <c r="A16" t="s">
        <v>9</v>
      </c>
      <c r="B16">
        <f>101-B9-B10-B11-B12-B13-B14</f>
        <v>81</v>
      </c>
      <c r="C16">
        <v>0.93179999999999996</v>
      </c>
      <c r="D16">
        <f t="shared" si="0"/>
        <v>1.2399759999999999E-2</v>
      </c>
      <c r="E16">
        <f>B16*D16</f>
        <v>1.00438056</v>
      </c>
      <c r="L16" s="4" t="s">
        <v>10</v>
      </c>
      <c r="M16" s="3">
        <f>STDEV(M9:M14)</f>
        <v>4.4029777916563331E-2</v>
      </c>
    </row>
    <row r="17" spans="1:5" x14ac:dyDescent="0.25">
      <c r="D17" s="2" t="s">
        <v>11</v>
      </c>
      <c r="E17">
        <f>SUM(E9:E16)</f>
        <v>1.05120776</v>
      </c>
    </row>
    <row r="19" spans="1:5" x14ac:dyDescent="0.25">
      <c r="A19" t="s">
        <v>12</v>
      </c>
      <c r="B19">
        <v>20</v>
      </c>
      <c r="C19">
        <v>6.4999999999999997E-3</v>
      </c>
      <c r="D19">
        <f t="shared" ref="D19" si="4">C19*0.0132+0.0001</f>
        <v>1.8580000000000002E-4</v>
      </c>
      <c r="E19">
        <f>B19*D19</f>
        <v>3.7160000000000006E-3</v>
      </c>
    </row>
    <row r="21" spans="1:5" x14ac:dyDescent="0.25">
      <c r="D21" s="2" t="s">
        <v>41</v>
      </c>
      <c r="E21">
        <f>E17+E19</f>
        <v>1.0549237600000001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21"/>
  <sheetViews>
    <sheetView workbookViewId="0">
      <selection activeCell="M15" sqref="M15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24</v>
      </c>
    </row>
    <row r="2" spans="1:13" x14ac:dyDescent="0.25">
      <c r="A2" s="1" t="s">
        <v>27</v>
      </c>
      <c r="C2" t="s">
        <v>28</v>
      </c>
    </row>
    <row r="3" spans="1:13" x14ac:dyDescent="0.25">
      <c r="A3" s="1" t="s">
        <v>29</v>
      </c>
      <c r="C3" t="s">
        <v>30</v>
      </c>
    </row>
    <row r="4" spans="1:13" x14ac:dyDescent="0.25">
      <c r="A4" s="1" t="s">
        <v>31</v>
      </c>
      <c r="C4" t="s">
        <v>32</v>
      </c>
    </row>
    <row r="5" spans="1:13" x14ac:dyDescent="0.25">
      <c r="A5" s="1"/>
    </row>
    <row r="7" spans="1:13" x14ac:dyDescent="0.25">
      <c r="B7" s="21" t="s">
        <v>1</v>
      </c>
      <c r="C7" s="21"/>
      <c r="D7" s="21"/>
      <c r="E7" s="21"/>
      <c r="F7" s="21"/>
      <c r="G7" s="21"/>
      <c r="H7" s="5"/>
      <c r="I7" s="21" t="s">
        <v>2</v>
      </c>
      <c r="J7" s="21"/>
      <c r="K7" s="21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 t="s">
        <v>37</v>
      </c>
      <c r="J8" s="1" t="s">
        <v>38</v>
      </c>
      <c r="K8" s="1" t="s">
        <v>39</v>
      </c>
      <c r="M8" s="1" t="s">
        <v>40</v>
      </c>
    </row>
    <row r="9" spans="1:13" x14ac:dyDescent="0.25">
      <c r="A9" t="s">
        <v>6</v>
      </c>
      <c r="B9">
        <v>10</v>
      </c>
      <c r="C9">
        <v>5.9700000000000003E-2</v>
      </c>
      <c r="D9">
        <f>C9*0.0132+0.0001</f>
        <v>8.880400000000001E-4</v>
      </c>
      <c r="E9">
        <f>B9*D9</f>
        <v>8.8804000000000001E-3</v>
      </c>
      <c r="F9">
        <f>SUM(E9)</f>
        <v>8.8804000000000001E-3</v>
      </c>
      <c r="G9">
        <f>SUM(B9)</f>
        <v>10</v>
      </c>
      <c r="I9">
        <f>0.01*100-F9</f>
        <v>0.99111959999999999</v>
      </c>
      <c r="J9">
        <f>101-G9</f>
        <v>91</v>
      </c>
      <c r="K9">
        <f>I9/J9</f>
        <v>1.0891424175824175E-2</v>
      </c>
      <c r="M9" s="3">
        <f>1-D9/0.01</f>
        <v>0.91119600000000001</v>
      </c>
    </row>
    <row r="10" spans="1:13" x14ac:dyDescent="0.25">
      <c r="A10" t="s">
        <v>7</v>
      </c>
      <c r="B10">
        <v>10</v>
      </c>
      <c r="C10">
        <v>8.3599999999999994E-2</v>
      </c>
      <c r="D10">
        <f t="shared" ref="D10:D16" si="0">C10*0.0132+0.0001</f>
        <v>1.20352E-3</v>
      </c>
      <c r="E10">
        <f>B10*D10</f>
        <v>1.2035199999999999E-2</v>
      </c>
      <c r="F10">
        <f>SUM(E9:E10)</f>
        <v>2.0915599999999999E-2</v>
      </c>
      <c r="G10">
        <f>SUM(B9:B10)</f>
        <v>20</v>
      </c>
      <c r="I10">
        <f t="shared" ref="I10" si="1">0.01*100-F10</f>
        <v>0.97908439999999997</v>
      </c>
      <c r="J10">
        <f t="shared" ref="J10" si="2">101-G10</f>
        <v>81</v>
      </c>
      <c r="K10">
        <f t="shared" ref="K10" si="3">I10/J10</f>
        <v>1.2087461728395062E-2</v>
      </c>
      <c r="M10" s="3">
        <f>1-D10/K9</f>
        <v>0.88949838142641913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0.90034719071320957</v>
      </c>
    </row>
    <row r="16" spans="1:13" x14ac:dyDescent="0.25">
      <c r="A16" t="s">
        <v>9</v>
      </c>
      <c r="B16">
        <f>101-B9-B10-B11-B12-B13-B14</f>
        <v>81</v>
      </c>
      <c r="C16">
        <v>0.92830000000000001</v>
      </c>
      <c r="D16">
        <f t="shared" si="0"/>
        <v>1.235356E-2</v>
      </c>
      <c r="E16">
        <f>B16*D16</f>
        <v>1.0006383599999999</v>
      </c>
      <c r="L16" s="4" t="s">
        <v>10</v>
      </c>
      <c r="M16" s="3">
        <f>STDEV(M9:M14)</f>
        <v>1.5342533228978224E-2</v>
      </c>
    </row>
    <row r="17" spans="1:5" x14ac:dyDescent="0.25">
      <c r="D17" s="2" t="s">
        <v>11</v>
      </c>
      <c r="E17">
        <f>SUM(E9:E16)</f>
        <v>1.0215539599999999</v>
      </c>
    </row>
    <row r="19" spans="1:5" x14ac:dyDescent="0.25">
      <c r="A19" t="s">
        <v>12</v>
      </c>
      <c r="B19">
        <v>20</v>
      </c>
      <c r="C19">
        <v>7.4000000000000003E-3</v>
      </c>
      <c r="D19">
        <f t="shared" ref="D19" si="4">C19*0.0132+0.0001</f>
        <v>1.9767999999999999E-4</v>
      </c>
      <c r="E19">
        <f>B19*D19</f>
        <v>3.9535999999999998E-3</v>
      </c>
    </row>
    <row r="21" spans="1:5" x14ac:dyDescent="0.25">
      <c r="D21" s="2" t="s">
        <v>41</v>
      </c>
      <c r="E21">
        <f>E17+E19</f>
        <v>1.0255075599999999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M21"/>
  <sheetViews>
    <sheetView workbookViewId="0">
      <selection activeCell="M15" sqref="M15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24</v>
      </c>
    </row>
    <row r="2" spans="1:13" x14ac:dyDescent="0.25">
      <c r="A2" s="1" t="s">
        <v>27</v>
      </c>
      <c r="C2" t="s">
        <v>28</v>
      </c>
    </row>
    <row r="3" spans="1:13" x14ac:dyDescent="0.25">
      <c r="A3" s="1" t="s">
        <v>29</v>
      </c>
      <c r="C3" t="s">
        <v>30</v>
      </c>
    </row>
    <row r="4" spans="1:13" x14ac:dyDescent="0.25">
      <c r="A4" s="1" t="s">
        <v>31</v>
      </c>
      <c r="C4" t="s">
        <v>32</v>
      </c>
    </row>
    <row r="5" spans="1:13" x14ac:dyDescent="0.25">
      <c r="A5" s="1"/>
    </row>
    <row r="7" spans="1:13" x14ac:dyDescent="0.25">
      <c r="B7" s="21" t="s">
        <v>1</v>
      </c>
      <c r="C7" s="21"/>
      <c r="D7" s="21"/>
      <c r="E7" s="21"/>
      <c r="F7" s="21"/>
      <c r="G7" s="21"/>
      <c r="H7" s="5"/>
      <c r="I7" s="21" t="s">
        <v>2</v>
      </c>
      <c r="J7" s="21"/>
      <c r="K7" s="21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 t="s">
        <v>37</v>
      </c>
      <c r="J8" s="1" t="s">
        <v>38</v>
      </c>
      <c r="K8" s="1" t="s">
        <v>39</v>
      </c>
      <c r="M8" s="1" t="s">
        <v>40</v>
      </c>
    </row>
    <row r="9" spans="1:13" x14ac:dyDescent="0.25">
      <c r="A9" t="s">
        <v>6</v>
      </c>
      <c r="B9">
        <v>10</v>
      </c>
      <c r="C9">
        <v>0.1333</v>
      </c>
      <c r="D9">
        <f>C9*0.0132+0.0001</f>
        <v>1.8595600000000001E-3</v>
      </c>
      <c r="E9">
        <f>B9*D9</f>
        <v>1.85956E-2</v>
      </c>
      <c r="F9">
        <f>SUM(E9)</f>
        <v>1.85956E-2</v>
      </c>
      <c r="G9">
        <f>SUM(B9)</f>
        <v>10</v>
      </c>
      <c r="I9">
        <f>0.01*100-F9</f>
        <v>0.98140439999999995</v>
      </c>
      <c r="J9">
        <f>101-G9</f>
        <v>91</v>
      </c>
      <c r="K9">
        <f>I9/J9</f>
        <v>1.0784663736263736E-2</v>
      </c>
      <c r="M9" s="3">
        <f>1-D9/0.01</f>
        <v>0.81404399999999999</v>
      </c>
    </row>
    <row r="10" spans="1:13" x14ac:dyDescent="0.25">
      <c r="A10" t="s">
        <v>7</v>
      </c>
      <c r="B10">
        <v>10</v>
      </c>
      <c r="C10">
        <v>0.17100000000000001</v>
      </c>
      <c r="D10">
        <f t="shared" ref="D10:D16" si="0">C10*0.0132+0.0001</f>
        <v>2.3571999999999998E-3</v>
      </c>
      <c r="E10">
        <f>B10*D10</f>
        <v>2.3571999999999999E-2</v>
      </c>
      <c r="F10">
        <f>SUM(E9:E10)</f>
        <v>4.21676E-2</v>
      </c>
      <c r="G10">
        <f>SUM(B9:B10)</f>
        <v>20</v>
      </c>
      <c r="I10">
        <f t="shared" ref="I10" si="1">0.01*100-F10</f>
        <v>0.95783240000000003</v>
      </c>
      <c r="J10">
        <f t="shared" ref="J10" si="2">101-G10</f>
        <v>81</v>
      </c>
      <c r="K10">
        <f t="shared" ref="K10" si="3">I10/J10</f>
        <v>1.1825091358024691E-2</v>
      </c>
      <c r="M10" s="3">
        <f>1-D10/K9</f>
        <v>0.78143036652372866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0.79773718326186427</v>
      </c>
    </row>
    <row r="16" spans="1:13" x14ac:dyDescent="0.25">
      <c r="A16" t="s">
        <v>9</v>
      </c>
      <c r="B16">
        <f>101-B9-B10-B11-B12-B13-B14</f>
        <v>81</v>
      </c>
      <c r="C16">
        <v>0.91</v>
      </c>
      <c r="D16">
        <f t="shared" si="0"/>
        <v>1.2112E-2</v>
      </c>
      <c r="E16">
        <f>B16*D16</f>
        <v>0.98107199999999994</v>
      </c>
      <c r="L16" s="4" t="s">
        <v>10</v>
      </c>
      <c r="M16" s="3">
        <f>STDEV(M9:M14)</f>
        <v>2.3061321390204052E-2</v>
      </c>
    </row>
    <row r="17" spans="1:5" x14ac:dyDescent="0.25">
      <c r="D17" s="2" t="s">
        <v>11</v>
      </c>
      <c r="E17">
        <f>SUM(E9:E16)</f>
        <v>1.0232395999999999</v>
      </c>
    </row>
    <row r="19" spans="1:5" x14ac:dyDescent="0.25">
      <c r="A19" t="s">
        <v>12</v>
      </c>
      <c r="B19">
        <v>20</v>
      </c>
      <c r="C19">
        <v>7.4000000000000003E-3</v>
      </c>
      <c r="D19">
        <f t="shared" ref="D19" si="4">C19*0.0132+0.0001</f>
        <v>1.9767999999999999E-4</v>
      </c>
      <c r="E19">
        <f>B19*D19</f>
        <v>3.9535999999999998E-3</v>
      </c>
    </row>
    <row r="21" spans="1:5" x14ac:dyDescent="0.25">
      <c r="D21" s="2" t="s">
        <v>41</v>
      </c>
      <c r="E21">
        <f>E17+E19</f>
        <v>1.0271931999999999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21"/>
  <sheetViews>
    <sheetView workbookViewId="0">
      <selection activeCell="M15" sqref="M15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24</v>
      </c>
    </row>
    <row r="2" spans="1:13" x14ac:dyDescent="0.25">
      <c r="A2" s="1" t="s">
        <v>27</v>
      </c>
      <c r="C2" t="s">
        <v>28</v>
      </c>
    </row>
    <row r="3" spans="1:13" x14ac:dyDescent="0.25">
      <c r="A3" s="1" t="s">
        <v>29</v>
      </c>
      <c r="C3" t="s">
        <v>30</v>
      </c>
    </row>
    <row r="4" spans="1:13" x14ac:dyDescent="0.25">
      <c r="A4" s="1" t="s">
        <v>31</v>
      </c>
      <c r="C4" t="s">
        <v>32</v>
      </c>
    </row>
    <row r="5" spans="1:13" x14ac:dyDescent="0.25">
      <c r="A5" s="1"/>
    </row>
    <row r="7" spans="1:13" x14ac:dyDescent="0.25">
      <c r="B7" s="21" t="s">
        <v>1</v>
      </c>
      <c r="C7" s="21"/>
      <c r="D7" s="21"/>
      <c r="E7" s="21"/>
      <c r="F7" s="21"/>
      <c r="G7" s="21"/>
      <c r="H7" s="5"/>
      <c r="I7" s="21" t="s">
        <v>2</v>
      </c>
      <c r="J7" s="21"/>
      <c r="K7" s="21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 t="s">
        <v>37</v>
      </c>
      <c r="J8" s="1" t="s">
        <v>38</v>
      </c>
      <c r="K8" s="1" t="s">
        <v>39</v>
      </c>
      <c r="M8" s="1" t="s">
        <v>40</v>
      </c>
    </row>
    <row r="9" spans="1:13" x14ac:dyDescent="0.25">
      <c r="A9" t="s">
        <v>6</v>
      </c>
      <c r="B9">
        <v>10</v>
      </c>
      <c r="C9">
        <v>1.37E-2</v>
      </c>
      <c r="D9">
        <f>C9*0.0132+0.0001</f>
        <v>2.8084000000000003E-4</v>
      </c>
      <c r="E9">
        <f>B9*D9</f>
        <v>2.8084000000000004E-3</v>
      </c>
      <c r="F9">
        <f>SUM(E9)</f>
        <v>2.8084000000000004E-3</v>
      </c>
      <c r="G9">
        <f>SUM(B9)</f>
        <v>10</v>
      </c>
      <c r="I9">
        <f>0.01*100-F9</f>
        <v>0.99719159999999996</v>
      </c>
      <c r="J9">
        <f>101-G9</f>
        <v>91</v>
      </c>
      <c r="K9">
        <f>I9/J9</f>
        <v>1.0958149450549451E-2</v>
      </c>
      <c r="M9" s="3">
        <f>1-D9/0.01</f>
        <v>0.971916</v>
      </c>
    </row>
    <row r="10" spans="1:13" x14ac:dyDescent="0.25">
      <c r="A10" t="s">
        <v>7</v>
      </c>
      <c r="B10">
        <v>10</v>
      </c>
      <c r="C10">
        <v>1.5699999999999999E-2</v>
      </c>
      <c r="D10">
        <f t="shared" ref="D10:D16" si="0">C10*0.0132+0.0001</f>
        <v>3.0723999999999997E-4</v>
      </c>
      <c r="E10">
        <f>B10*D10</f>
        <v>3.0723999999999994E-3</v>
      </c>
      <c r="F10">
        <f>SUM(E9:E10)</f>
        <v>5.8808000000000003E-3</v>
      </c>
      <c r="G10">
        <f>SUM(B9:B10)</f>
        <v>20</v>
      </c>
      <c r="I10">
        <f t="shared" ref="I10" si="1">0.01*100-F10</f>
        <v>0.99411919999999998</v>
      </c>
      <c r="J10">
        <f t="shared" ref="J10" si="2">101-G10</f>
        <v>81</v>
      </c>
      <c r="K10">
        <f t="shared" ref="K10" si="3">I10/J10</f>
        <v>1.2273076543209875E-2</v>
      </c>
      <c r="M10" s="3">
        <f>1-D10/K9</f>
        <v>0.97196241925824489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0.97193920962912239</v>
      </c>
    </row>
    <row r="16" spans="1:13" x14ac:dyDescent="0.25">
      <c r="A16" t="s">
        <v>9</v>
      </c>
      <c r="B16">
        <f>101-B9-B10-B11-B12-B13-B14</f>
        <v>81</v>
      </c>
      <c r="C16">
        <v>0.94510000000000005</v>
      </c>
      <c r="D16">
        <f t="shared" si="0"/>
        <v>1.2575319999999999E-2</v>
      </c>
      <c r="E16">
        <f>B16*D16</f>
        <v>1.0186009199999999</v>
      </c>
      <c r="L16" s="4" t="s">
        <v>10</v>
      </c>
      <c r="M16" s="3">
        <f>STDEV(M9:M14)</f>
        <v>3.282337228261105E-5</v>
      </c>
    </row>
    <row r="17" spans="1:5" x14ac:dyDescent="0.25">
      <c r="D17" s="2" t="s">
        <v>11</v>
      </c>
      <c r="E17">
        <f>SUM(E9:E16)</f>
        <v>1.0244817199999998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41</v>
      </c>
      <c r="E21">
        <f>E17+E19</f>
        <v>1.0244817199999998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M21"/>
  <sheetViews>
    <sheetView workbookViewId="0">
      <selection activeCell="M15" sqref="M15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24</v>
      </c>
    </row>
    <row r="2" spans="1:13" x14ac:dyDescent="0.25">
      <c r="A2" s="1" t="s">
        <v>27</v>
      </c>
      <c r="C2" t="s">
        <v>28</v>
      </c>
    </row>
    <row r="3" spans="1:13" x14ac:dyDescent="0.25">
      <c r="A3" s="1" t="s">
        <v>29</v>
      </c>
      <c r="C3" t="s">
        <v>30</v>
      </c>
    </row>
    <row r="4" spans="1:13" x14ac:dyDescent="0.25">
      <c r="A4" s="1" t="s">
        <v>31</v>
      </c>
      <c r="C4" t="s">
        <v>32</v>
      </c>
    </row>
    <row r="5" spans="1:13" x14ac:dyDescent="0.25">
      <c r="A5" s="1"/>
    </row>
    <row r="7" spans="1:13" x14ac:dyDescent="0.25">
      <c r="B7" s="21" t="s">
        <v>1</v>
      </c>
      <c r="C7" s="21"/>
      <c r="D7" s="21"/>
      <c r="E7" s="21"/>
      <c r="F7" s="21"/>
      <c r="G7" s="21"/>
      <c r="H7" s="5"/>
      <c r="I7" s="21" t="s">
        <v>2</v>
      </c>
      <c r="J7" s="21"/>
      <c r="K7" s="21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 t="s">
        <v>37</v>
      </c>
      <c r="J8" s="1" t="s">
        <v>38</v>
      </c>
      <c r="K8" s="1" t="s">
        <v>39</v>
      </c>
      <c r="M8" s="1" t="s">
        <v>40</v>
      </c>
    </row>
    <row r="9" spans="1:13" x14ac:dyDescent="0.25">
      <c r="A9" t="s">
        <v>6</v>
      </c>
      <c r="B9">
        <v>10</v>
      </c>
      <c r="C9">
        <v>1.4800000000000001E-2</v>
      </c>
      <c r="D9">
        <f>C9*0.0132+0.0001</f>
        <v>2.9535999999999999E-4</v>
      </c>
      <c r="E9">
        <f>B9*D9</f>
        <v>2.9535999999999998E-3</v>
      </c>
      <c r="F9">
        <f>SUM(E9)</f>
        <v>2.9535999999999998E-3</v>
      </c>
      <c r="G9">
        <f>SUM(B9)</f>
        <v>10</v>
      </c>
      <c r="I9">
        <f>0.01*100-F9</f>
        <v>0.9970464</v>
      </c>
      <c r="J9">
        <f>101-G9</f>
        <v>91</v>
      </c>
      <c r="K9">
        <f>I9/J9</f>
        <v>1.0956553846153846E-2</v>
      </c>
      <c r="M9" s="3">
        <f>1-D9/0.01</f>
        <v>0.97046399999999999</v>
      </c>
    </row>
    <row r="10" spans="1:13" x14ac:dyDescent="0.25">
      <c r="A10" t="s">
        <v>7</v>
      </c>
      <c r="B10">
        <v>10</v>
      </c>
      <c r="C10">
        <v>1.89E-2</v>
      </c>
      <c r="D10">
        <f t="shared" ref="D10:D16" si="0">C10*0.0132+0.0001</f>
        <v>3.4947999999999999E-4</v>
      </c>
      <c r="E10">
        <f>B10*D10</f>
        <v>3.4948000000000002E-3</v>
      </c>
      <c r="F10">
        <f>SUM(E9:E10)</f>
        <v>6.4484E-3</v>
      </c>
      <c r="G10">
        <f>SUM(B9:B10)</f>
        <v>20</v>
      </c>
      <c r="I10">
        <f t="shared" ref="I10" si="1">0.01*100-F10</f>
        <v>0.99355159999999998</v>
      </c>
      <c r="J10">
        <f t="shared" ref="J10" si="2">101-G10</f>
        <v>81</v>
      </c>
      <c r="K10">
        <f t="shared" ref="K10" si="3">I10/J10</f>
        <v>1.2266069135802469E-2</v>
      </c>
      <c r="M10" s="3">
        <f>1-D10/K9</f>
        <v>0.96810310934375776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0.96928355467187888</v>
      </c>
    </row>
    <row r="16" spans="1:13" x14ac:dyDescent="0.25">
      <c r="A16" t="s">
        <v>9</v>
      </c>
      <c r="B16">
        <f>101-B9-B10-B11-B12-B13-B14</f>
        <v>81</v>
      </c>
      <c r="C16">
        <v>0.93920000000000003</v>
      </c>
      <c r="D16">
        <f t="shared" si="0"/>
        <v>1.249744E-2</v>
      </c>
      <c r="E16">
        <f>B16*D16</f>
        <v>1.0122926400000001</v>
      </c>
      <c r="L16" s="4" t="s">
        <v>10</v>
      </c>
      <c r="M16" s="3">
        <f>STDEV(M9:M14)</f>
        <v>1.6694017926688403E-3</v>
      </c>
    </row>
    <row r="17" spans="1:5" x14ac:dyDescent="0.25">
      <c r="D17" s="2" t="s">
        <v>11</v>
      </c>
      <c r="E17">
        <f>SUM(E9:E16)</f>
        <v>1.0187410400000001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41</v>
      </c>
      <c r="E21">
        <f>E17+E19</f>
        <v>1.0187410400000001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21"/>
  <sheetViews>
    <sheetView workbookViewId="0">
      <selection activeCell="M15" sqref="M15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24</v>
      </c>
    </row>
    <row r="2" spans="1:13" x14ac:dyDescent="0.25">
      <c r="A2" s="1" t="s">
        <v>27</v>
      </c>
      <c r="C2" t="s">
        <v>28</v>
      </c>
    </row>
    <row r="3" spans="1:13" x14ac:dyDescent="0.25">
      <c r="A3" s="1" t="s">
        <v>29</v>
      </c>
      <c r="C3" t="s">
        <v>30</v>
      </c>
    </row>
    <row r="4" spans="1:13" x14ac:dyDescent="0.25">
      <c r="A4" s="1" t="s">
        <v>31</v>
      </c>
      <c r="C4" t="s">
        <v>32</v>
      </c>
    </row>
    <row r="5" spans="1:13" x14ac:dyDescent="0.25">
      <c r="A5" s="1"/>
    </row>
    <row r="7" spans="1:13" x14ac:dyDescent="0.25">
      <c r="B7" s="21" t="s">
        <v>1</v>
      </c>
      <c r="C7" s="21"/>
      <c r="D7" s="21"/>
      <c r="E7" s="21"/>
      <c r="F7" s="21"/>
      <c r="G7" s="21"/>
      <c r="H7" s="5"/>
      <c r="I7" s="21" t="s">
        <v>2</v>
      </c>
      <c r="J7" s="21"/>
      <c r="K7" s="21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 t="s">
        <v>37</v>
      </c>
      <c r="J8" s="1" t="s">
        <v>38</v>
      </c>
      <c r="K8" s="1" t="s">
        <v>39</v>
      </c>
      <c r="M8" s="1" t="s">
        <v>40</v>
      </c>
    </row>
    <row r="9" spans="1:13" x14ac:dyDescent="0.25">
      <c r="A9" t="s">
        <v>6</v>
      </c>
      <c r="B9">
        <v>10</v>
      </c>
      <c r="C9">
        <v>1.5599999999999999E-2</v>
      </c>
      <c r="D9">
        <f>C9*0.0132+0.0001</f>
        <v>3.0592E-4</v>
      </c>
      <c r="E9">
        <f>B9*D9</f>
        <v>3.0591999999999998E-3</v>
      </c>
      <c r="F9">
        <f>SUM(E9)</f>
        <v>3.0591999999999998E-3</v>
      </c>
      <c r="G9">
        <f>SUM(B9)</f>
        <v>10</v>
      </c>
      <c r="I9">
        <f>0.01*100-F9</f>
        <v>0.99694079999999996</v>
      </c>
      <c r="J9">
        <f>101-G9</f>
        <v>91</v>
      </c>
      <c r="K9">
        <f>I9/J9</f>
        <v>1.0955393406593406E-2</v>
      </c>
      <c r="M9" s="3">
        <f>1-D9/0.01</f>
        <v>0.96940800000000005</v>
      </c>
    </row>
    <row r="10" spans="1:13" x14ac:dyDescent="0.25">
      <c r="A10" t="s">
        <v>7</v>
      </c>
      <c r="B10">
        <v>10</v>
      </c>
      <c r="C10">
        <v>2.2800000000000001E-2</v>
      </c>
      <c r="D10">
        <f t="shared" ref="D10:D16" si="0">C10*0.0132+0.0001</f>
        <v>4.0096000000000001E-4</v>
      </c>
      <c r="E10">
        <f>B10*D10</f>
        <v>4.0096000000000003E-3</v>
      </c>
      <c r="F10">
        <f>SUM(E9:E10)</f>
        <v>7.0688000000000001E-3</v>
      </c>
      <c r="G10">
        <f>SUM(B9:B10)</f>
        <v>20</v>
      </c>
      <c r="I10">
        <f t="shared" ref="I10" si="1">0.01*100-F10</f>
        <v>0.99293120000000001</v>
      </c>
      <c r="J10">
        <f t="shared" ref="J10" si="2">101-G10</f>
        <v>81</v>
      </c>
      <c r="K10">
        <f t="shared" ref="K10" si="3">I10/J10</f>
        <v>1.2258409876543211E-2</v>
      </c>
      <c r="M10" s="3">
        <f>1-D10/K9</f>
        <v>0.96340067534601859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0.96640433767300937</v>
      </c>
    </row>
    <row r="16" spans="1:13" x14ac:dyDescent="0.25">
      <c r="A16" t="s">
        <v>9</v>
      </c>
      <c r="B16">
        <f>101-B9-B10-B11-B12-B13-B14</f>
        <v>81</v>
      </c>
      <c r="C16">
        <v>0.93820000000000003</v>
      </c>
      <c r="D16">
        <f t="shared" si="0"/>
        <v>1.2484240000000001E-2</v>
      </c>
      <c r="E16">
        <f>B16*D16</f>
        <v>1.01122344</v>
      </c>
      <c r="L16" s="4" t="s">
        <v>10</v>
      </c>
      <c r="M16" s="3">
        <f>STDEV(M9:M14)</f>
        <v>4.247819999619421E-3</v>
      </c>
    </row>
    <row r="17" spans="1:5" x14ac:dyDescent="0.25">
      <c r="D17" s="2" t="s">
        <v>11</v>
      </c>
      <c r="E17">
        <f>SUM(E9:E16)</f>
        <v>1.0182922400000001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41</v>
      </c>
      <c r="E21">
        <f>E17+E19</f>
        <v>1.0182922400000001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1"/>
  <sheetViews>
    <sheetView workbookViewId="0">
      <selection activeCell="E21" sqref="E21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24</v>
      </c>
    </row>
    <row r="2" spans="1:13" x14ac:dyDescent="0.25">
      <c r="A2" s="1" t="s">
        <v>27</v>
      </c>
      <c r="C2" t="s">
        <v>28</v>
      </c>
    </row>
    <row r="3" spans="1:13" x14ac:dyDescent="0.25">
      <c r="A3" s="1" t="s">
        <v>29</v>
      </c>
      <c r="C3" t="s">
        <v>30</v>
      </c>
    </row>
    <row r="4" spans="1:13" x14ac:dyDescent="0.25">
      <c r="A4" s="1" t="s">
        <v>31</v>
      </c>
      <c r="C4" t="s">
        <v>32</v>
      </c>
    </row>
    <row r="5" spans="1:13" x14ac:dyDescent="0.25">
      <c r="A5" s="1"/>
    </row>
    <row r="7" spans="1:13" x14ac:dyDescent="0.25">
      <c r="B7" s="21" t="s">
        <v>1</v>
      </c>
      <c r="C7" s="21"/>
      <c r="D7" s="21"/>
      <c r="E7" s="21"/>
      <c r="F7" s="21"/>
      <c r="G7" s="21"/>
      <c r="H7" s="5"/>
      <c r="I7" s="21" t="s">
        <v>2</v>
      </c>
      <c r="J7" s="21"/>
      <c r="K7" s="21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 t="s">
        <v>37</v>
      </c>
      <c r="J8" s="1" t="s">
        <v>38</v>
      </c>
      <c r="K8" s="1" t="s">
        <v>39</v>
      </c>
      <c r="M8" s="1" t="s">
        <v>40</v>
      </c>
    </row>
    <row r="9" spans="1:13" x14ac:dyDescent="0.25">
      <c r="A9" t="s">
        <v>6</v>
      </c>
      <c r="B9">
        <v>10</v>
      </c>
      <c r="C9">
        <v>6.7699999999999996E-2</v>
      </c>
      <c r="D9">
        <f>C9*0.0132+0.0001</f>
        <v>9.9363999999999984E-4</v>
      </c>
      <c r="E9">
        <f>B9*D9</f>
        <v>9.936399999999998E-3</v>
      </c>
      <c r="F9">
        <f>SUM(E9)</f>
        <v>9.936399999999998E-3</v>
      </c>
      <c r="G9">
        <f>SUM(B9)</f>
        <v>10</v>
      </c>
      <c r="I9">
        <f>0.01*100-F9</f>
        <v>0.99006360000000004</v>
      </c>
      <c r="J9">
        <f>101-G9</f>
        <v>91</v>
      </c>
      <c r="K9">
        <f>I9/J9</f>
        <v>1.087981978021978E-2</v>
      </c>
      <c r="M9" s="3">
        <f>1-D9/0.01</f>
        <v>0.90063599999999999</v>
      </c>
    </row>
    <row r="10" spans="1:13" x14ac:dyDescent="0.25">
      <c r="A10" t="s">
        <v>7</v>
      </c>
      <c r="B10">
        <v>10</v>
      </c>
      <c r="C10">
        <v>6.9900000000000004E-2</v>
      </c>
      <c r="D10">
        <f t="shared" ref="D10:D16" si="0">C10*0.0132+0.0001</f>
        <v>1.02268E-3</v>
      </c>
      <c r="E10">
        <f>B10*D10</f>
        <v>1.0226799999999999E-2</v>
      </c>
      <c r="F10">
        <f>SUM(E9:E10)</f>
        <v>2.0163199999999999E-2</v>
      </c>
      <c r="G10">
        <f>SUM(B9:B10)</f>
        <v>20</v>
      </c>
      <c r="I10">
        <f t="shared" ref="I10" si="1">0.01*100-F10</f>
        <v>0.97983679999999995</v>
      </c>
      <c r="J10">
        <f t="shared" ref="J10" si="2">101-G10</f>
        <v>81</v>
      </c>
      <c r="K10">
        <f t="shared" ref="K10" si="3">I10/J10</f>
        <v>1.209675061728395E-2</v>
      </c>
      <c r="M10" s="3">
        <f>1-D10/K9</f>
        <v>0.90600211945980036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0.90331905972990012</v>
      </c>
    </row>
    <row r="16" spans="1:13" x14ac:dyDescent="0.25">
      <c r="A16" t="s">
        <v>9</v>
      </c>
      <c r="B16">
        <f>101-B9-B10-B11-B12-B13-B14</f>
        <v>81</v>
      </c>
      <c r="C16">
        <v>0.9335</v>
      </c>
      <c r="D16">
        <f t="shared" si="0"/>
        <v>1.24222E-2</v>
      </c>
      <c r="E16">
        <f>B16*D16</f>
        <v>1.0061982</v>
      </c>
      <c r="L16" s="4" t="s">
        <v>10</v>
      </c>
      <c r="M16" s="3">
        <f>STDEV(M9:M14)</f>
        <v>3.794419458681933E-3</v>
      </c>
    </row>
    <row r="17" spans="1:5" x14ac:dyDescent="0.25">
      <c r="D17" s="2" t="s">
        <v>11</v>
      </c>
      <c r="E17">
        <f>SUM(E9:E16)</f>
        <v>1.0263614000000001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41</v>
      </c>
      <c r="E21">
        <f>E17+E19</f>
        <v>1.0263614000000001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workbookViewId="0">
      <selection activeCell="E21" sqref="E21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24</v>
      </c>
    </row>
    <row r="2" spans="1:13" x14ac:dyDescent="0.25">
      <c r="A2" s="1" t="s">
        <v>27</v>
      </c>
      <c r="C2" t="s">
        <v>28</v>
      </c>
    </row>
    <row r="3" spans="1:13" x14ac:dyDescent="0.25">
      <c r="A3" s="1" t="s">
        <v>29</v>
      </c>
      <c r="C3" t="s">
        <v>30</v>
      </c>
    </row>
    <row r="4" spans="1:13" x14ac:dyDescent="0.25">
      <c r="A4" s="1" t="s">
        <v>31</v>
      </c>
      <c r="C4" t="s">
        <v>32</v>
      </c>
    </row>
    <row r="5" spans="1:13" x14ac:dyDescent="0.25">
      <c r="A5" s="1"/>
    </row>
    <row r="7" spans="1:13" x14ac:dyDescent="0.25">
      <c r="B7" s="21" t="s">
        <v>1</v>
      </c>
      <c r="C7" s="21"/>
      <c r="D7" s="21"/>
      <c r="E7" s="21"/>
      <c r="F7" s="21"/>
      <c r="G7" s="21"/>
      <c r="H7" s="5"/>
      <c r="I7" s="21" t="s">
        <v>2</v>
      </c>
      <c r="J7" s="21"/>
      <c r="K7" s="21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 t="s">
        <v>37</v>
      </c>
      <c r="J8" s="1" t="s">
        <v>38</v>
      </c>
      <c r="K8" s="1" t="s">
        <v>39</v>
      </c>
      <c r="M8" s="1" t="s">
        <v>40</v>
      </c>
    </row>
    <row r="9" spans="1:13" x14ac:dyDescent="0.25">
      <c r="A9" t="s">
        <v>6</v>
      </c>
      <c r="B9">
        <v>10</v>
      </c>
      <c r="C9">
        <v>5.5500000000000001E-2</v>
      </c>
      <c r="D9">
        <f>C9*0.0132+0.0001</f>
        <v>8.3260000000000007E-4</v>
      </c>
      <c r="E9">
        <f>B9*D9</f>
        <v>8.3260000000000001E-3</v>
      </c>
      <c r="F9">
        <f>SUM(E9)</f>
        <v>8.3260000000000001E-3</v>
      </c>
      <c r="G9">
        <f>SUM(B9)</f>
        <v>10</v>
      </c>
      <c r="I9">
        <f>0.01*100-F9</f>
        <v>0.99167399999999994</v>
      </c>
      <c r="J9">
        <f>101-G9</f>
        <v>91</v>
      </c>
      <c r="K9">
        <f>I9/J9</f>
        <v>1.0897516483516483E-2</v>
      </c>
      <c r="M9" s="3">
        <f>1-D9/0.01</f>
        <v>0.91674</v>
      </c>
    </row>
    <row r="10" spans="1:13" x14ac:dyDescent="0.25">
      <c r="A10" t="s">
        <v>7</v>
      </c>
      <c r="B10">
        <v>10</v>
      </c>
      <c r="C10">
        <v>6.6600000000000006E-2</v>
      </c>
      <c r="D10">
        <f t="shared" ref="D10:D16" si="0">C10*0.0132+0.0001</f>
        <v>9.7911999999999999E-4</v>
      </c>
      <c r="E10">
        <f>B10*D10</f>
        <v>9.7911999999999999E-3</v>
      </c>
      <c r="F10">
        <f>SUM(E9:E10)</f>
        <v>1.81172E-2</v>
      </c>
      <c r="G10">
        <f>SUM(B9:B10)</f>
        <v>20</v>
      </c>
      <c r="I10">
        <f t="shared" ref="I10" si="1">0.01*100-F10</f>
        <v>0.98188279999999994</v>
      </c>
      <c r="J10">
        <f t="shared" ref="J10" si="2">101-G10</f>
        <v>81</v>
      </c>
      <c r="K10">
        <f t="shared" ref="K10" si="3">I10/J10</f>
        <v>1.2122009876543209E-2</v>
      </c>
      <c r="M10" s="3">
        <f>1-D10/K9</f>
        <v>0.91015200559861409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0.91344600279930699</v>
      </c>
    </row>
    <row r="16" spans="1:13" x14ac:dyDescent="0.25">
      <c r="A16" t="s">
        <v>9</v>
      </c>
      <c r="B16">
        <f>101-B9-B10-B11-B12-B13-B14</f>
        <v>81</v>
      </c>
      <c r="C16">
        <v>0.94930000000000003</v>
      </c>
      <c r="D16">
        <f t="shared" si="0"/>
        <v>1.263076E-2</v>
      </c>
      <c r="E16">
        <f>B16*D16</f>
        <v>1.0230915599999999</v>
      </c>
      <c r="L16" s="4" t="s">
        <v>10</v>
      </c>
      <c r="M16" s="3">
        <f>STDEV(M9:M14)</f>
        <v>4.6584155156389872E-3</v>
      </c>
    </row>
    <row r="17" spans="1:5" x14ac:dyDescent="0.25">
      <c r="D17" s="2" t="s">
        <v>11</v>
      </c>
      <c r="E17">
        <f>SUM(E9:E16)</f>
        <v>1.04120876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41</v>
      </c>
      <c r="E21">
        <f>E17+E19</f>
        <v>1.04120876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1"/>
  <sheetViews>
    <sheetView workbookViewId="0">
      <selection activeCell="E21" sqref="E21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24</v>
      </c>
    </row>
    <row r="2" spans="1:13" x14ac:dyDescent="0.25">
      <c r="A2" s="1" t="s">
        <v>27</v>
      </c>
      <c r="C2" t="s">
        <v>28</v>
      </c>
    </row>
    <row r="3" spans="1:13" x14ac:dyDescent="0.25">
      <c r="A3" s="1" t="s">
        <v>29</v>
      </c>
      <c r="C3" t="s">
        <v>30</v>
      </c>
    </row>
    <row r="4" spans="1:13" x14ac:dyDescent="0.25">
      <c r="A4" s="1" t="s">
        <v>31</v>
      </c>
      <c r="C4" t="s">
        <v>32</v>
      </c>
    </row>
    <row r="5" spans="1:13" x14ac:dyDescent="0.25">
      <c r="A5" s="1"/>
    </row>
    <row r="7" spans="1:13" x14ac:dyDescent="0.25">
      <c r="B7" s="21" t="s">
        <v>1</v>
      </c>
      <c r="C7" s="21"/>
      <c r="D7" s="21"/>
      <c r="E7" s="21"/>
      <c r="F7" s="21"/>
      <c r="G7" s="21"/>
      <c r="H7" s="5"/>
      <c r="I7" s="21" t="s">
        <v>2</v>
      </c>
      <c r="J7" s="21"/>
      <c r="K7" s="21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 t="s">
        <v>37</v>
      </c>
      <c r="J8" s="1" t="s">
        <v>38</v>
      </c>
      <c r="K8" s="1" t="s">
        <v>39</v>
      </c>
      <c r="M8" s="1" t="s">
        <v>40</v>
      </c>
    </row>
    <row r="9" spans="1:13" x14ac:dyDescent="0.25">
      <c r="A9" t="s">
        <v>6</v>
      </c>
      <c r="B9">
        <v>10</v>
      </c>
      <c r="C9">
        <v>7.1000000000000004E-3</v>
      </c>
      <c r="D9">
        <f>C9*0.0132+0.0001</f>
        <v>1.9372000000000001E-4</v>
      </c>
      <c r="E9">
        <f>B9*D9</f>
        <v>1.9372E-3</v>
      </c>
      <c r="F9">
        <f>SUM(E9)</f>
        <v>1.9372E-3</v>
      </c>
      <c r="G9">
        <f>SUM(B9)</f>
        <v>10</v>
      </c>
      <c r="I9">
        <f>0.01*100-F9</f>
        <v>0.99806280000000003</v>
      </c>
      <c r="J9">
        <f>101-G9</f>
        <v>91</v>
      </c>
      <c r="K9">
        <f>I9/J9</f>
        <v>1.0967723076923078E-2</v>
      </c>
      <c r="M9" s="3">
        <f>1-D9/0.01</f>
        <v>0.98062800000000006</v>
      </c>
    </row>
    <row r="10" spans="1:13" x14ac:dyDescent="0.25">
      <c r="A10" t="s">
        <v>7</v>
      </c>
      <c r="B10">
        <v>10</v>
      </c>
      <c r="C10">
        <v>1.43E-2</v>
      </c>
      <c r="D10">
        <f t="shared" ref="D10:D16" si="0">C10*0.0132+0.0001</f>
        <v>2.8875999999999999E-4</v>
      </c>
      <c r="E10">
        <f>B10*D10</f>
        <v>2.8875999999999997E-3</v>
      </c>
      <c r="F10">
        <f>SUM(E9:E10)</f>
        <v>4.8247999999999997E-3</v>
      </c>
      <c r="G10">
        <f>SUM(B9:B10)</f>
        <v>20</v>
      </c>
      <c r="I10">
        <f t="shared" ref="I10" si="1">0.01*100-F10</f>
        <v>0.99517520000000004</v>
      </c>
      <c r="J10">
        <f t="shared" ref="J10" si="2">101-G10</f>
        <v>81</v>
      </c>
      <c r="K10">
        <f t="shared" ref="K10" si="3">I10/J10</f>
        <v>1.2286113580246914E-2</v>
      </c>
      <c r="M10" s="3">
        <f>1-D10/K9</f>
        <v>0.97367183708279681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0.97714991854139843</v>
      </c>
    </row>
    <row r="16" spans="1:13" x14ac:dyDescent="0.25">
      <c r="A16" t="s">
        <v>9</v>
      </c>
      <c r="B16">
        <f>101-B9-B10-B11-B12-B13-B14</f>
        <v>81</v>
      </c>
      <c r="C16">
        <v>0.95389999999999997</v>
      </c>
      <c r="D16">
        <f t="shared" si="0"/>
        <v>1.269148E-2</v>
      </c>
      <c r="E16">
        <f>B16*D16</f>
        <v>1.0280098799999999</v>
      </c>
      <c r="L16" s="4" t="s">
        <v>10</v>
      </c>
      <c r="M16" s="3">
        <f>STDEV(M9:M14)</f>
        <v>4.9187499697928121E-3</v>
      </c>
    </row>
    <row r="17" spans="1:5" x14ac:dyDescent="0.25">
      <c r="D17" s="2" t="s">
        <v>11</v>
      </c>
      <c r="E17">
        <f>SUM(E9:E16)</f>
        <v>1.0328346799999999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41</v>
      </c>
      <c r="E21">
        <f>E17+E19</f>
        <v>1.0328346799999999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1"/>
  <sheetViews>
    <sheetView workbookViewId="0">
      <selection activeCell="E21" sqref="E21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24</v>
      </c>
    </row>
    <row r="2" spans="1:13" x14ac:dyDescent="0.25">
      <c r="A2" s="1" t="s">
        <v>27</v>
      </c>
      <c r="C2" t="s">
        <v>28</v>
      </c>
    </row>
    <row r="3" spans="1:13" x14ac:dyDescent="0.25">
      <c r="A3" s="1" t="s">
        <v>29</v>
      </c>
      <c r="C3" t="s">
        <v>30</v>
      </c>
    </row>
    <row r="4" spans="1:13" x14ac:dyDescent="0.25">
      <c r="A4" s="1" t="s">
        <v>31</v>
      </c>
      <c r="C4" t="s">
        <v>32</v>
      </c>
    </row>
    <row r="5" spans="1:13" x14ac:dyDescent="0.25">
      <c r="A5" s="1"/>
    </row>
    <row r="7" spans="1:13" x14ac:dyDescent="0.25">
      <c r="B7" s="21" t="s">
        <v>1</v>
      </c>
      <c r="C7" s="21"/>
      <c r="D7" s="21"/>
      <c r="E7" s="21"/>
      <c r="F7" s="21"/>
      <c r="G7" s="21"/>
      <c r="H7" s="5"/>
      <c r="I7" s="21" t="s">
        <v>2</v>
      </c>
      <c r="J7" s="21"/>
      <c r="K7" s="21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 t="s">
        <v>37</v>
      </c>
      <c r="J8" s="1" t="s">
        <v>38</v>
      </c>
      <c r="K8" s="1" t="s">
        <v>39</v>
      </c>
      <c r="M8" s="1" t="s">
        <v>40</v>
      </c>
    </row>
    <row r="9" spans="1:13" x14ac:dyDescent="0.25">
      <c r="A9" t="s">
        <v>6</v>
      </c>
      <c r="B9">
        <v>10</v>
      </c>
      <c r="C9">
        <v>2.3900000000000001E-2</v>
      </c>
      <c r="D9">
        <f>C9*0.0132+0.0001</f>
        <v>4.1548000000000003E-4</v>
      </c>
      <c r="E9">
        <f>B9*D9</f>
        <v>4.1548000000000002E-3</v>
      </c>
      <c r="F9">
        <f>SUM(E9)</f>
        <v>4.1548000000000002E-3</v>
      </c>
      <c r="G9">
        <f>SUM(B9)</f>
        <v>10</v>
      </c>
      <c r="I9">
        <f>0.01*100-F9</f>
        <v>0.99584519999999999</v>
      </c>
      <c r="J9">
        <f>101-G9</f>
        <v>91</v>
      </c>
      <c r="K9">
        <f>I9/J9</f>
        <v>1.0943353846153846E-2</v>
      </c>
      <c r="M9" s="3">
        <f>1-D9/0.01</f>
        <v>0.95845199999999997</v>
      </c>
    </row>
    <row r="10" spans="1:13" x14ac:dyDescent="0.25">
      <c r="A10" t="s">
        <v>7</v>
      </c>
      <c r="B10">
        <v>10</v>
      </c>
      <c r="C10">
        <v>2.41E-2</v>
      </c>
      <c r="D10">
        <f t="shared" ref="D10:D16" si="0">C10*0.0132+0.0001</f>
        <v>4.1812000000000002E-4</v>
      </c>
      <c r="E10">
        <f>B10*D10</f>
        <v>4.1812000000000004E-3</v>
      </c>
      <c r="F10">
        <f>SUM(E9:E10)</f>
        <v>8.3359999999999997E-3</v>
      </c>
      <c r="G10">
        <f>SUM(B9:B10)</f>
        <v>20</v>
      </c>
      <c r="I10">
        <f t="shared" ref="I10" si="1">0.01*100-F10</f>
        <v>0.99166399999999999</v>
      </c>
      <c r="J10">
        <f t="shared" ref="J10" si="2">101-G10</f>
        <v>81</v>
      </c>
      <c r="K10">
        <f t="shared" ref="K10" si="3">I10/J10</f>
        <v>1.2242765432098766E-2</v>
      </c>
      <c r="M10" s="3">
        <f>1-D10/K9</f>
        <v>0.96179233479259629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0.96012216739629808</v>
      </c>
    </row>
    <row r="16" spans="1:13" x14ac:dyDescent="0.25">
      <c r="A16" t="s">
        <v>9</v>
      </c>
      <c r="B16">
        <f>101-B9-B10-B11-B12-B13-B14</f>
        <v>81</v>
      </c>
      <c r="C16">
        <v>0.98809999999999998</v>
      </c>
      <c r="D16">
        <f t="shared" si="0"/>
        <v>1.3142919999999999E-2</v>
      </c>
      <c r="E16">
        <f>B16*D16</f>
        <v>1.0645765199999999</v>
      </c>
      <c r="L16" s="4" t="s">
        <v>10</v>
      </c>
      <c r="M16" s="3">
        <f>STDEV(M9:M14)</f>
        <v>2.3619733832782193E-3</v>
      </c>
    </row>
    <row r="17" spans="1:5" x14ac:dyDescent="0.25">
      <c r="D17" s="2" t="s">
        <v>11</v>
      </c>
      <c r="E17">
        <f>SUM(E9:E16)</f>
        <v>1.0729125199999998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41</v>
      </c>
      <c r="E21">
        <f>E17+E19</f>
        <v>1.0729125199999998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1"/>
  <sheetViews>
    <sheetView workbookViewId="0">
      <selection activeCell="E21" sqref="E21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24</v>
      </c>
    </row>
    <row r="2" spans="1:13" x14ac:dyDescent="0.25">
      <c r="A2" s="1" t="s">
        <v>27</v>
      </c>
      <c r="C2" t="s">
        <v>28</v>
      </c>
    </row>
    <row r="3" spans="1:13" x14ac:dyDescent="0.25">
      <c r="A3" s="1" t="s">
        <v>29</v>
      </c>
      <c r="C3" t="s">
        <v>30</v>
      </c>
    </row>
    <row r="4" spans="1:13" x14ac:dyDescent="0.25">
      <c r="A4" s="1" t="s">
        <v>31</v>
      </c>
      <c r="C4" t="s">
        <v>32</v>
      </c>
    </row>
    <row r="5" spans="1:13" x14ac:dyDescent="0.25">
      <c r="A5" s="1"/>
    </row>
    <row r="7" spans="1:13" x14ac:dyDescent="0.25">
      <c r="B7" s="21" t="s">
        <v>1</v>
      </c>
      <c r="C7" s="21"/>
      <c r="D7" s="21"/>
      <c r="E7" s="21"/>
      <c r="F7" s="21"/>
      <c r="G7" s="21"/>
      <c r="H7" s="5"/>
      <c r="I7" s="21" t="s">
        <v>2</v>
      </c>
      <c r="J7" s="21"/>
      <c r="K7" s="21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 t="s">
        <v>37</v>
      </c>
      <c r="J8" s="1" t="s">
        <v>38</v>
      </c>
      <c r="K8" s="1" t="s">
        <v>39</v>
      </c>
      <c r="M8" s="1" t="s">
        <v>40</v>
      </c>
    </row>
    <row r="9" spans="1:13" x14ac:dyDescent="0.25">
      <c r="A9" t="s">
        <v>6</v>
      </c>
      <c r="B9">
        <v>10</v>
      </c>
      <c r="C9">
        <v>7.4200000000000002E-2</v>
      </c>
      <c r="D9">
        <f>C9*0.0132+0.0001</f>
        <v>1.0794400000000001E-3</v>
      </c>
      <c r="E9">
        <f>B9*D9</f>
        <v>1.0794400000000001E-2</v>
      </c>
      <c r="F9">
        <f>SUM(E9)</f>
        <v>1.0794400000000001E-2</v>
      </c>
      <c r="G9">
        <f>SUM(B9)</f>
        <v>10</v>
      </c>
      <c r="I9">
        <f>0.01*100-F9</f>
        <v>0.98920560000000002</v>
      </c>
      <c r="J9">
        <f>101-G9</f>
        <v>91</v>
      </c>
      <c r="K9">
        <f>I9/J9</f>
        <v>1.0870391208791208E-2</v>
      </c>
      <c r="M9" s="3">
        <f>1-D9/0.01</f>
        <v>0.89205599999999996</v>
      </c>
    </row>
    <row r="10" spans="1:13" x14ac:dyDescent="0.25">
      <c r="A10" t="s">
        <v>7</v>
      </c>
      <c r="B10">
        <v>10</v>
      </c>
      <c r="C10">
        <v>9.64E-2</v>
      </c>
      <c r="D10">
        <f t="shared" ref="D10:D16" si="0">C10*0.0132+0.0001</f>
        <v>1.3724800000000001E-3</v>
      </c>
      <c r="E10">
        <f>B10*D10</f>
        <v>1.3724800000000002E-2</v>
      </c>
      <c r="F10">
        <f>SUM(E9:E10)</f>
        <v>2.4519200000000005E-2</v>
      </c>
      <c r="G10">
        <f>SUM(B9:B10)</f>
        <v>20</v>
      </c>
      <c r="I10">
        <f t="shared" ref="I10" si="1">0.01*100-F10</f>
        <v>0.97548080000000004</v>
      </c>
      <c r="J10">
        <f t="shared" ref="J10" si="2">101-G10</f>
        <v>81</v>
      </c>
      <c r="K10">
        <f t="shared" ref="K10" si="3">I10/J10</f>
        <v>1.2042972839506174E-2</v>
      </c>
      <c r="M10" s="3">
        <f>1-D10/K9</f>
        <v>0.8737414345410095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0.88289871727050473</v>
      </c>
    </row>
    <row r="16" spans="1:13" x14ac:dyDescent="0.25">
      <c r="A16" t="s">
        <v>9</v>
      </c>
      <c r="B16">
        <f>101-B9-B10-B11-B12-B13-B14</f>
        <v>81</v>
      </c>
      <c r="C16">
        <v>0.97250000000000003</v>
      </c>
      <c r="D16">
        <f t="shared" si="0"/>
        <v>1.2937000000000001E-2</v>
      </c>
      <c r="E16">
        <f>B16*D16</f>
        <v>1.0478970000000001</v>
      </c>
      <c r="L16" s="4" t="s">
        <v>10</v>
      </c>
      <c r="M16" s="3">
        <f>STDEV(M9:M14)</f>
        <v>1.2950353430537069E-2</v>
      </c>
    </row>
    <row r="17" spans="1:5" x14ac:dyDescent="0.25">
      <c r="D17" s="2" t="s">
        <v>11</v>
      </c>
      <c r="E17">
        <f>SUM(E9:E16)</f>
        <v>1.0724162000000002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41</v>
      </c>
      <c r="E21">
        <f>E17+E19</f>
        <v>1.0724162000000002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1"/>
  <sheetViews>
    <sheetView workbookViewId="0">
      <selection activeCell="M15" sqref="M15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24</v>
      </c>
    </row>
    <row r="2" spans="1:13" x14ac:dyDescent="0.25">
      <c r="A2" s="1" t="s">
        <v>27</v>
      </c>
      <c r="C2" t="s">
        <v>28</v>
      </c>
    </row>
    <row r="3" spans="1:13" x14ac:dyDescent="0.25">
      <c r="A3" s="1" t="s">
        <v>29</v>
      </c>
      <c r="C3" t="s">
        <v>30</v>
      </c>
    </row>
    <row r="4" spans="1:13" x14ac:dyDescent="0.25">
      <c r="A4" s="1" t="s">
        <v>31</v>
      </c>
      <c r="C4" t="s">
        <v>32</v>
      </c>
    </row>
    <row r="5" spans="1:13" x14ac:dyDescent="0.25">
      <c r="A5" s="1"/>
    </row>
    <row r="7" spans="1:13" x14ac:dyDescent="0.25">
      <c r="B7" s="21" t="s">
        <v>1</v>
      </c>
      <c r="C7" s="21"/>
      <c r="D7" s="21"/>
      <c r="E7" s="21"/>
      <c r="F7" s="21"/>
      <c r="G7" s="21"/>
      <c r="H7" s="5"/>
      <c r="I7" s="21" t="s">
        <v>2</v>
      </c>
      <c r="J7" s="21"/>
      <c r="K7" s="21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 t="s">
        <v>37</v>
      </c>
      <c r="J8" s="1" t="s">
        <v>38</v>
      </c>
      <c r="K8" s="1" t="s">
        <v>39</v>
      </c>
      <c r="M8" s="1" t="s">
        <v>40</v>
      </c>
    </row>
    <row r="9" spans="1:13" x14ac:dyDescent="0.25">
      <c r="A9" t="s">
        <v>6</v>
      </c>
      <c r="B9">
        <v>10</v>
      </c>
      <c r="C9">
        <v>9.8100000000000007E-2</v>
      </c>
      <c r="D9">
        <f>C9*0.0132+0.0001</f>
        <v>1.3949200000000002E-3</v>
      </c>
      <c r="E9">
        <f>B9*D9</f>
        <v>1.3949200000000002E-2</v>
      </c>
      <c r="F9">
        <f>SUM(E9)</f>
        <v>1.3949200000000002E-2</v>
      </c>
      <c r="G9">
        <f>SUM(B9)</f>
        <v>10</v>
      </c>
      <c r="I9">
        <f>0.01*100-F9</f>
        <v>0.98605080000000001</v>
      </c>
      <c r="J9">
        <f>101-G9</f>
        <v>91</v>
      </c>
      <c r="K9">
        <f>I9/J9</f>
        <v>1.0835723076923078E-2</v>
      </c>
      <c r="M9" s="3">
        <f>1-D9/0.01</f>
        <v>0.86050799999999994</v>
      </c>
    </row>
    <row r="10" spans="1:13" x14ac:dyDescent="0.25">
      <c r="A10" t="s">
        <v>7</v>
      </c>
      <c r="B10">
        <v>10</v>
      </c>
      <c r="C10">
        <v>0.13489999999999999</v>
      </c>
      <c r="D10">
        <f t="shared" ref="D10:D16" si="0">C10*0.0132+0.0001</f>
        <v>1.88068E-3</v>
      </c>
      <c r="E10">
        <f>B10*D10</f>
        <v>1.8806799999999999E-2</v>
      </c>
      <c r="F10">
        <f>SUM(E9:E10)</f>
        <v>3.2756E-2</v>
      </c>
      <c r="G10">
        <f>SUM(B9:B10)</f>
        <v>20</v>
      </c>
      <c r="I10">
        <f t="shared" ref="I10" si="1">0.01*100-F10</f>
        <v>0.96724399999999999</v>
      </c>
      <c r="J10">
        <f t="shared" ref="J10" si="2">101-G10</f>
        <v>81</v>
      </c>
      <c r="K10">
        <f t="shared" ref="K10" si="3">I10/J10</f>
        <v>1.1941283950617283E-2</v>
      </c>
      <c r="M10" s="3">
        <f>1-D10/K9</f>
        <v>0.82643705577846494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0.84347252788923244</v>
      </c>
    </row>
    <row r="16" spans="1:13" x14ac:dyDescent="0.25">
      <c r="A16" t="s">
        <v>9</v>
      </c>
      <c r="B16">
        <f>101-B9-B10-B11-B12-B13-B14</f>
        <v>81</v>
      </c>
      <c r="C16">
        <v>0.91600000000000004</v>
      </c>
      <c r="D16">
        <f t="shared" si="0"/>
        <v>1.2191199999999999E-2</v>
      </c>
      <c r="E16">
        <f>B16*D16</f>
        <v>0.9874871999999999</v>
      </c>
      <c r="L16" s="4" t="s">
        <v>10</v>
      </c>
      <c r="M16" s="3">
        <f>STDEV(M9:M14)</f>
        <v>2.409179570047602E-2</v>
      </c>
    </row>
    <row r="17" spans="1:5" x14ac:dyDescent="0.25">
      <c r="D17" s="2" t="s">
        <v>11</v>
      </c>
      <c r="E17">
        <f>SUM(E9:E16)</f>
        <v>1.0202431999999999</v>
      </c>
    </row>
    <row r="19" spans="1:5" x14ac:dyDescent="0.25">
      <c r="A19" t="s">
        <v>12</v>
      </c>
      <c r="B19">
        <v>20</v>
      </c>
      <c r="C19">
        <v>7.1000000000000004E-3</v>
      </c>
      <c r="D19">
        <f t="shared" ref="D19" si="4">C19*0.0132+0.0001</f>
        <v>1.9372000000000001E-4</v>
      </c>
      <c r="E19">
        <f>B19*D19</f>
        <v>3.8744000000000001E-3</v>
      </c>
    </row>
    <row r="21" spans="1:5" x14ac:dyDescent="0.25">
      <c r="D21" s="2" t="s">
        <v>41</v>
      </c>
      <c r="E21">
        <f>E17+E19</f>
        <v>1.0241175999999999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M21"/>
  <sheetViews>
    <sheetView workbookViewId="0">
      <selection activeCell="M15" sqref="M15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24</v>
      </c>
    </row>
    <row r="2" spans="1:13" x14ac:dyDescent="0.25">
      <c r="A2" s="1" t="s">
        <v>27</v>
      </c>
      <c r="C2" t="s">
        <v>28</v>
      </c>
    </row>
    <row r="3" spans="1:13" x14ac:dyDescent="0.25">
      <c r="A3" s="1" t="s">
        <v>29</v>
      </c>
      <c r="C3" t="s">
        <v>30</v>
      </c>
    </row>
    <row r="4" spans="1:13" x14ac:dyDescent="0.25">
      <c r="A4" s="1" t="s">
        <v>31</v>
      </c>
      <c r="C4" t="s">
        <v>32</v>
      </c>
    </row>
    <row r="5" spans="1:13" x14ac:dyDescent="0.25">
      <c r="A5" s="1"/>
    </row>
    <row r="7" spans="1:13" x14ac:dyDescent="0.25">
      <c r="B7" s="21" t="s">
        <v>1</v>
      </c>
      <c r="C7" s="21"/>
      <c r="D7" s="21"/>
      <c r="E7" s="21"/>
      <c r="F7" s="21"/>
      <c r="G7" s="21"/>
      <c r="H7" s="5"/>
      <c r="I7" s="21" t="s">
        <v>2</v>
      </c>
      <c r="J7" s="21"/>
      <c r="K7" s="21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 t="s">
        <v>37</v>
      </c>
      <c r="J8" s="1" t="s">
        <v>38</v>
      </c>
      <c r="K8" s="1" t="s">
        <v>39</v>
      </c>
      <c r="M8" s="1" t="s">
        <v>40</v>
      </c>
    </row>
    <row r="9" spans="1:13" x14ac:dyDescent="0.25">
      <c r="A9" t="s">
        <v>6</v>
      </c>
      <c r="B9">
        <v>10</v>
      </c>
      <c r="C9">
        <v>0.12130000000000001</v>
      </c>
      <c r="D9">
        <f>C9*0.0132+0.0001</f>
        <v>1.7011600000000002E-3</v>
      </c>
      <c r="E9">
        <f>B9*D9</f>
        <v>1.7011600000000002E-2</v>
      </c>
      <c r="F9">
        <f>SUM(E9)</f>
        <v>1.7011600000000002E-2</v>
      </c>
      <c r="G9">
        <f>SUM(B9)</f>
        <v>10</v>
      </c>
      <c r="I9">
        <f>0.01*100-F9</f>
        <v>0.98298839999999998</v>
      </c>
      <c r="J9">
        <f>101-G9</f>
        <v>91</v>
      </c>
      <c r="K9">
        <f>I9/J9</f>
        <v>1.080207032967033E-2</v>
      </c>
      <c r="M9" s="3">
        <f>1-D9/0.01</f>
        <v>0.82988399999999996</v>
      </c>
    </row>
    <row r="10" spans="1:13" x14ac:dyDescent="0.25">
      <c r="A10" t="s">
        <v>7</v>
      </c>
      <c r="B10">
        <v>10</v>
      </c>
      <c r="C10">
        <v>0.13869999999999999</v>
      </c>
      <c r="D10">
        <f t="shared" ref="D10:D16" si="0">C10*0.0132+0.0001</f>
        <v>1.9308399999999999E-3</v>
      </c>
      <c r="E10">
        <f>B10*D10</f>
        <v>1.93084E-2</v>
      </c>
      <c r="F10">
        <f>SUM(E9:E10)</f>
        <v>3.6320000000000005E-2</v>
      </c>
      <c r="G10">
        <f>SUM(B9:B10)</f>
        <v>20</v>
      </c>
      <c r="I10">
        <f t="shared" ref="I10" si="1">0.01*100-F10</f>
        <v>0.96367999999999998</v>
      </c>
      <c r="J10">
        <f t="shared" ref="J10" si="2">101-G10</f>
        <v>81</v>
      </c>
      <c r="K10">
        <f t="shared" ref="K10" si="3">I10/J10</f>
        <v>1.1897283950617284E-2</v>
      </c>
      <c r="M10" s="3">
        <f>1-D10/K9</f>
        <v>0.8212527838578767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0.82556839192893827</v>
      </c>
    </row>
    <row r="16" spans="1:13" x14ac:dyDescent="0.25">
      <c r="A16" t="s">
        <v>9</v>
      </c>
      <c r="B16">
        <f>101-B9-B10-B11-B12-B13-B14</f>
        <v>81</v>
      </c>
      <c r="C16">
        <v>0.95689999999999997</v>
      </c>
      <c r="D16">
        <f t="shared" si="0"/>
        <v>1.2731079999999999E-2</v>
      </c>
      <c r="E16">
        <f>B16*D16</f>
        <v>1.0312174799999998</v>
      </c>
      <c r="L16" s="4" t="s">
        <v>10</v>
      </c>
      <c r="M16" s="3">
        <f>STDEV(M9:M14)</f>
        <v>6.1031914639821452E-3</v>
      </c>
    </row>
    <row r="17" spans="1:5" x14ac:dyDescent="0.25">
      <c r="D17" s="2" t="s">
        <v>11</v>
      </c>
      <c r="E17">
        <f>SUM(E9:E16)</f>
        <v>1.0675374799999997</v>
      </c>
    </row>
    <row r="19" spans="1:5" x14ac:dyDescent="0.25">
      <c r="A19" t="s">
        <v>12</v>
      </c>
      <c r="B19">
        <v>20</v>
      </c>
      <c r="C19">
        <v>7.1000000000000004E-3</v>
      </c>
      <c r="D19">
        <f t="shared" ref="D19" si="4">C19*0.0132+0.0001</f>
        <v>1.9372000000000001E-4</v>
      </c>
      <c r="E19">
        <f>B19*D19</f>
        <v>3.8744000000000001E-3</v>
      </c>
    </row>
    <row r="21" spans="1:5" x14ac:dyDescent="0.25">
      <c r="D21" s="2" t="s">
        <v>41</v>
      </c>
      <c r="E21">
        <f>E17+E19</f>
        <v>1.0714118799999997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21"/>
  <sheetViews>
    <sheetView workbookViewId="0">
      <selection activeCell="M15" sqref="M15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24</v>
      </c>
    </row>
    <row r="2" spans="1:13" x14ac:dyDescent="0.25">
      <c r="A2" s="1" t="s">
        <v>27</v>
      </c>
      <c r="C2" t="s">
        <v>28</v>
      </c>
    </row>
    <row r="3" spans="1:13" x14ac:dyDescent="0.25">
      <c r="A3" s="1" t="s">
        <v>29</v>
      </c>
      <c r="C3" t="s">
        <v>30</v>
      </c>
    </row>
    <row r="4" spans="1:13" x14ac:dyDescent="0.25">
      <c r="A4" s="1" t="s">
        <v>31</v>
      </c>
      <c r="C4" t="s">
        <v>32</v>
      </c>
    </row>
    <row r="5" spans="1:13" x14ac:dyDescent="0.25">
      <c r="A5" s="1"/>
    </row>
    <row r="7" spans="1:13" x14ac:dyDescent="0.25">
      <c r="B7" s="21" t="s">
        <v>1</v>
      </c>
      <c r="C7" s="21"/>
      <c r="D7" s="21"/>
      <c r="E7" s="21"/>
      <c r="F7" s="21"/>
      <c r="G7" s="21"/>
      <c r="H7" s="5"/>
      <c r="I7" s="21" t="s">
        <v>2</v>
      </c>
      <c r="J7" s="21"/>
      <c r="K7" s="21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33</v>
      </c>
      <c r="E8" s="1" t="s">
        <v>34</v>
      </c>
      <c r="F8" s="1" t="s">
        <v>35</v>
      </c>
      <c r="G8" s="1" t="s">
        <v>36</v>
      </c>
      <c r="H8" s="1"/>
      <c r="I8" s="1" t="s">
        <v>37</v>
      </c>
      <c r="J8" s="1" t="s">
        <v>38</v>
      </c>
      <c r="K8" s="1" t="s">
        <v>39</v>
      </c>
      <c r="M8" s="1" t="s">
        <v>40</v>
      </c>
    </row>
    <row r="9" spans="1:13" x14ac:dyDescent="0.25">
      <c r="A9" t="s">
        <v>6</v>
      </c>
      <c r="B9">
        <v>10</v>
      </c>
      <c r="C9">
        <v>5.9900000000000002E-2</v>
      </c>
      <c r="D9">
        <f>C9*0.0132+0.0001</f>
        <v>8.9068000000000003E-4</v>
      </c>
      <c r="E9">
        <f>B9*D9</f>
        <v>8.9067999999999994E-3</v>
      </c>
      <c r="F9">
        <f>SUM(E9)</f>
        <v>8.9067999999999994E-3</v>
      </c>
      <c r="G9">
        <f>SUM(B9)</f>
        <v>10</v>
      </c>
      <c r="I9">
        <f>0.01*100-F9</f>
        <v>0.99109320000000001</v>
      </c>
      <c r="J9">
        <f>101-G9</f>
        <v>91</v>
      </c>
      <c r="K9">
        <f>I9/J9</f>
        <v>1.0891134065934066E-2</v>
      </c>
      <c r="M9" s="3">
        <f>1-D9/0.01</f>
        <v>0.91093199999999996</v>
      </c>
    </row>
    <row r="10" spans="1:13" x14ac:dyDescent="0.25">
      <c r="A10" t="s">
        <v>7</v>
      </c>
      <c r="B10">
        <v>10</v>
      </c>
      <c r="C10">
        <v>6.2300000000000001E-2</v>
      </c>
      <c r="D10">
        <f t="shared" ref="D10:D16" si="0">C10*0.0132+0.0001</f>
        <v>9.2236000000000011E-4</v>
      </c>
      <c r="E10">
        <f>B10*D10</f>
        <v>9.2236000000000019E-3</v>
      </c>
      <c r="F10">
        <f>SUM(E9:E10)</f>
        <v>1.8130400000000001E-2</v>
      </c>
      <c r="G10">
        <f>SUM(B9:B10)</f>
        <v>20</v>
      </c>
      <c r="I10">
        <f t="shared" ref="I10" si="1">0.01*100-F10</f>
        <v>0.98186960000000001</v>
      </c>
      <c r="J10">
        <f t="shared" ref="J10" si="2">101-G10</f>
        <v>81</v>
      </c>
      <c r="K10">
        <f t="shared" ref="K10" si="3">I10/J10</f>
        <v>1.2121846913580247E-2</v>
      </c>
      <c r="M10" s="3">
        <f>1-D10/K9</f>
        <v>0.91531093140382758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0.91312146570191377</v>
      </c>
    </row>
    <row r="16" spans="1:13" x14ac:dyDescent="0.25">
      <c r="A16" t="s">
        <v>9</v>
      </c>
      <c r="B16">
        <f>101-B9-B10-B11-B12-B13-B14</f>
        <v>81</v>
      </c>
      <c r="C16">
        <v>0.95920000000000005</v>
      </c>
      <c r="D16">
        <f t="shared" si="0"/>
        <v>1.2761440000000001E-2</v>
      </c>
      <c r="E16">
        <f>B16*D16</f>
        <v>1.0336766400000001</v>
      </c>
      <c r="L16" s="4" t="s">
        <v>10</v>
      </c>
      <c r="M16" s="3">
        <f>STDEV(M9:M14)</f>
        <v>3.0963720899972332E-3</v>
      </c>
    </row>
    <row r="17" spans="1:5" x14ac:dyDescent="0.25">
      <c r="D17" s="2" t="s">
        <v>11</v>
      </c>
      <c r="E17">
        <f>SUM(E9:E16)</f>
        <v>1.0518070400000001</v>
      </c>
    </row>
    <row r="19" spans="1:5" x14ac:dyDescent="0.25">
      <c r="A19" t="s">
        <v>12</v>
      </c>
      <c r="B19">
        <v>20</v>
      </c>
      <c r="C19">
        <v>6.7000000000000002E-3</v>
      </c>
      <c r="D19">
        <f t="shared" ref="D19" si="4">C19*0.0132+0.0001</f>
        <v>1.8844000000000001E-4</v>
      </c>
      <c r="E19">
        <f>B19*D19</f>
        <v>3.7688000000000001E-3</v>
      </c>
    </row>
    <row r="21" spans="1:5" x14ac:dyDescent="0.25">
      <c r="D21" s="2" t="s">
        <v>41</v>
      </c>
      <c r="E21">
        <f>E17+E19</f>
        <v>1.0555758400000002</v>
      </c>
    </row>
  </sheetData>
  <mergeCells count="2">
    <mergeCell ref="B7:G7"/>
    <mergeCell ref="I7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Calibration</vt:lpstr>
      <vt:lpstr>0.075%_1</vt:lpstr>
      <vt:lpstr>0.075%_2</vt:lpstr>
      <vt:lpstr>0.075%_3</vt:lpstr>
      <vt:lpstr>0.075%_4</vt:lpstr>
      <vt:lpstr>0.075%_5</vt:lpstr>
      <vt:lpstr>0.1%_1</vt:lpstr>
      <vt:lpstr>0.1%_2</vt:lpstr>
      <vt:lpstr>0.15%_1</vt:lpstr>
      <vt:lpstr>0.15%_2</vt:lpstr>
      <vt:lpstr>0.15%_3</vt:lpstr>
      <vt:lpstr>0.15%_4</vt:lpstr>
      <vt:lpstr>0.6%_1</vt:lpstr>
      <vt:lpstr>0.6%_2</vt:lpstr>
      <vt:lpstr>0.6%_3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Ji</dc:creator>
  <cp:lastModifiedBy>Jing Ji</cp:lastModifiedBy>
  <dcterms:created xsi:type="dcterms:W3CDTF">2019-10-29T17:11:48Z</dcterms:created>
  <dcterms:modified xsi:type="dcterms:W3CDTF">2020-02-10T13:55:20Z</dcterms:modified>
</cp:coreProperties>
</file>